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CPL 2016\EDITAIS\CONCORRENCIA\"/>
    </mc:Choice>
  </mc:AlternateContent>
  <bookViews>
    <workbookView xWindow="-2055" yWindow="675" windowWidth="19440" windowHeight="8415" activeTab="1"/>
  </bookViews>
  <sheets>
    <sheet name="Planilha" sheetId="20" r:id="rId1"/>
    <sheet name="Cronograma" sheetId="19" r:id="rId2"/>
    <sheet name="BDI" sheetId="23" r:id="rId3"/>
    <sheet name="OUTROS" sheetId="22" r:id="rId4"/>
    <sheet name="Plan1" sheetId="24" r:id="rId5"/>
  </sheets>
  <definedNames>
    <definedName name="_xlnm.Print_Area" localSheetId="1">Cronograma!$B$2:$K$27</definedName>
    <definedName name="_xlnm.Print_Area" localSheetId="3">OUTROS!$B$2:$E$25</definedName>
  </definedNames>
  <calcPr calcId="152511"/>
  <fileRecoveryPr autoRecover="0"/>
</workbook>
</file>

<file path=xl/calcChain.xml><?xml version="1.0" encoding="utf-8"?>
<calcChain xmlns="http://schemas.openxmlformats.org/spreadsheetml/2006/main">
  <c r="I18" i="20" l="1"/>
  <c r="J22" i="20"/>
  <c r="I12" i="20" l="1"/>
  <c r="J12" i="20"/>
  <c r="J11" i="20"/>
  <c r="J9" i="20"/>
  <c r="J8" i="20"/>
  <c r="F12" i="19" s="1"/>
  <c r="I15" i="20" l="1"/>
  <c r="J15" i="20" s="1"/>
  <c r="I21" i="20"/>
  <c r="I19" i="20"/>
  <c r="J18" i="20" l="1"/>
  <c r="K10" i="20" s="1"/>
  <c r="J23" i="20"/>
  <c r="F21" i="19" s="1"/>
  <c r="F18" i="19" l="1"/>
  <c r="E13" i="24"/>
  <c r="E18" i="24" s="1"/>
  <c r="E10" i="24"/>
  <c r="E9" i="24"/>
  <c r="E8" i="24"/>
  <c r="E7" i="24"/>
  <c r="E11" i="24" s="1"/>
  <c r="I24" i="20" l="1"/>
  <c r="I6" i="20" l="1"/>
  <c r="F41" i="23" l="1"/>
  <c r="F36" i="23"/>
  <c r="F28" i="23"/>
  <c r="D10" i="23"/>
  <c r="E5" i="19" s="1"/>
  <c r="H14" i="19" l="1"/>
  <c r="K23" i="19"/>
  <c r="F15" i="19"/>
  <c r="I7" i="20"/>
  <c r="J5" i="20" s="1"/>
  <c r="N5" i="20"/>
  <c r="N4" i="20"/>
  <c r="N3" i="20"/>
  <c r="J25" i="20" l="1"/>
  <c r="F9" i="19"/>
  <c r="J11" i="19" s="1"/>
  <c r="I17" i="19"/>
  <c r="H17" i="19"/>
  <c r="I23" i="19"/>
  <c r="J23" i="19"/>
  <c r="J20" i="19"/>
  <c r="H20" i="19"/>
  <c r="I20" i="19"/>
  <c r="K20" i="19"/>
  <c r="F25" i="19" l="1"/>
  <c r="E34" i="19" s="1"/>
  <c r="D34" i="19" s="1"/>
  <c r="J24" i="19"/>
  <c r="E32" i="19" s="1"/>
  <c r="I24" i="19"/>
  <c r="I11" i="19"/>
  <c r="H11" i="19"/>
  <c r="K11" i="19"/>
  <c r="K24" i="19" s="1"/>
  <c r="E33" i="19" s="1"/>
  <c r="D33" i="19" s="1"/>
  <c r="H24" i="19"/>
  <c r="H25" i="19" s="1"/>
  <c r="I25" i="19" s="1"/>
  <c r="J25" i="19" l="1"/>
  <c r="K25" i="19" s="1"/>
  <c r="D15" i="19" s="1"/>
  <c r="I26" i="19"/>
  <c r="J26" i="19"/>
  <c r="D32" i="19"/>
  <c r="E31" i="19"/>
  <c r="D31" i="19" s="1"/>
  <c r="H26" i="19"/>
  <c r="H27" i="19" s="1"/>
  <c r="I27" i="19" s="1"/>
  <c r="K26" i="19"/>
  <c r="E30" i="19"/>
  <c r="D30" i="19" s="1"/>
  <c r="D35" i="19" l="1"/>
  <c r="J27" i="19"/>
  <c r="K27" i="19" s="1"/>
  <c r="D12" i="19"/>
  <c r="D9" i="19"/>
  <c r="E9" i="19" s="1"/>
  <c r="D18" i="19"/>
  <c r="D21" i="19"/>
  <c r="E35" i="19"/>
  <c r="E12" i="19" l="1"/>
  <c r="E15" i="19" s="1"/>
  <c r="E18" i="19" s="1"/>
  <c r="E21" i="19" s="1"/>
</calcChain>
</file>

<file path=xl/sharedStrings.xml><?xml version="1.0" encoding="utf-8"?>
<sst xmlns="http://schemas.openxmlformats.org/spreadsheetml/2006/main" count="206" uniqueCount="146">
  <si>
    <t>Contrapiso em argamassa traço 1:4 (cimento e areia), preparo mecânico com misturador 400Kg, aplicado em áreas molhadas sobre laje, aderido , espessura 2 cm, acabamento não reforçado.</t>
  </si>
  <si>
    <t>Leis sociais</t>
  </si>
  <si>
    <t>Oficial</t>
  </si>
  <si>
    <t>% parcial</t>
  </si>
  <si>
    <t>% acumul.</t>
  </si>
  <si>
    <t>DATA:</t>
  </si>
  <si>
    <t>Desembolso mensal</t>
  </si>
  <si>
    <t>Desembolso acumulado</t>
  </si>
  <si>
    <t>Porcentagem mensal</t>
  </si>
  <si>
    <t>Porcentagem acumulada</t>
  </si>
  <si>
    <t>barra</t>
  </si>
  <si>
    <t>R$</t>
  </si>
  <si>
    <t>Ajudante de encanador</t>
  </si>
  <si>
    <t>Impermeabilização com manta asfáltica 4mm</t>
  </si>
  <si>
    <t>Limpeza final da obra</t>
  </si>
  <si>
    <t>Ajudante especializado</t>
  </si>
  <si>
    <t>Proteção mecânica</t>
  </si>
  <si>
    <t>Total do Item</t>
  </si>
  <si>
    <t>Item</t>
  </si>
  <si>
    <t>Descrição</t>
  </si>
  <si>
    <t>Unidade</t>
  </si>
  <si>
    <t>Quantidade</t>
  </si>
  <si>
    <t>1.0</t>
  </si>
  <si>
    <t>2.0</t>
  </si>
  <si>
    <t>3.0</t>
  </si>
  <si>
    <t>4.0</t>
  </si>
  <si>
    <t>4.1</t>
  </si>
  <si>
    <t>4.2</t>
  </si>
  <si>
    <t>4.3</t>
  </si>
  <si>
    <t>5.0</t>
  </si>
  <si>
    <t>m²</t>
  </si>
  <si>
    <t>Mão-de-obra</t>
  </si>
  <si>
    <t>un</t>
  </si>
  <si>
    <t>Material</t>
  </si>
  <si>
    <t>Obra:</t>
  </si>
  <si>
    <t>Local:</t>
  </si>
  <si>
    <t>BDI</t>
  </si>
  <si>
    <t>LEIS SOCIAIS</t>
  </si>
  <si>
    <t>%</t>
  </si>
  <si>
    <t>Ajudante</t>
  </si>
  <si>
    <t>h</t>
  </si>
  <si>
    <t xml:space="preserve">Materiais/Serviços de impermeabilização </t>
  </si>
  <si>
    <t>SINAPI (87735)</t>
  </si>
  <si>
    <t>4.4</t>
  </si>
  <si>
    <t>B D I</t>
  </si>
  <si>
    <t>BENEFÍCIOS E DESPESAS INDIRETAS</t>
  </si>
  <si>
    <t>COMPONENTE</t>
  </si>
  <si>
    <t>INCIDÊNCIA</t>
  </si>
  <si>
    <t>A</t>
  </si>
  <si>
    <t>DESPESAS INDIRETAS</t>
  </si>
  <si>
    <t>Administração Central</t>
  </si>
  <si>
    <t>TC 036.076/2011-2 - folha 71</t>
  </si>
  <si>
    <t>Seguros + Garantias</t>
  </si>
  <si>
    <t>Riscos</t>
  </si>
  <si>
    <t>Despesas Financeiras</t>
  </si>
  <si>
    <t>B</t>
  </si>
  <si>
    <t>TRIBUTOS</t>
  </si>
  <si>
    <t>COFINS - Contribuição financiamento seguridade social</t>
  </si>
  <si>
    <t>PIS - Programa de Integração Social</t>
  </si>
  <si>
    <t>ISS - Imposto sobre serviço de qualquer natureza</t>
  </si>
  <si>
    <t>Contribuição Previdenciária sobre Receita Bruta</t>
  </si>
  <si>
    <t>Inserido por força da Lei 12.546, 14/12/2011</t>
  </si>
  <si>
    <t>C</t>
  </si>
  <si>
    <t>BONIFICAÇÃO</t>
  </si>
  <si>
    <t>Lucro</t>
  </si>
  <si>
    <t>de 1 a 30 dias</t>
  </si>
  <si>
    <t>de 31a 60 dias</t>
  </si>
  <si>
    <t>de 61 a 90 dias</t>
  </si>
  <si>
    <t>de 91 a 120 dias</t>
  </si>
  <si>
    <t>1º Mês</t>
  </si>
  <si>
    <t>2º Mês</t>
  </si>
  <si>
    <t>AC_2622_27_13_P - Folha 110</t>
  </si>
  <si>
    <t>Leis sociais M</t>
  </si>
  <si>
    <t>Placa da obra</t>
  </si>
  <si>
    <t>Retirada da impermeabilização existente: demolição e retirada de proteção mecânica e manta asfáltica</t>
  </si>
  <si>
    <t>Administração da Obra</t>
  </si>
  <si>
    <t>SINAPI (83738)</t>
  </si>
  <si>
    <t>Denver alcatrão ar, duas demãos</t>
  </si>
  <si>
    <t>SINAPI (73872/002)</t>
  </si>
  <si>
    <t>SINAPI (9537)</t>
  </si>
  <si>
    <t>SINAPI (74209/001)</t>
  </si>
  <si>
    <t>Engenheiro civil de obra pleno</t>
  </si>
  <si>
    <t>Encarregado geral</t>
  </si>
  <si>
    <t>SINAPI (90778)</t>
  </si>
  <si>
    <t>SINAPI (90776)</t>
  </si>
  <si>
    <t>Execução de canteiro de obras</t>
  </si>
  <si>
    <t>-</t>
  </si>
  <si>
    <t>Custo (R$)</t>
  </si>
  <si>
    <t>TOTAL DA OBRA</t>
  </si>
  <si>
    <t xml:space="preserve">Total </t>
  </si>
  <si>
    <t>CRONOGRAMA FÍSICO-FINANCEIRO - IMPERMEABILIZAÇÃO ESPELHO D'ÁGUA DNPM SEDE</t>
  </si>
  <si>
    <t>ADMINISTRAÇÃO DA OBRA</t>
  </si>
  <si>
    <t>PLACA DA OBRA</t>
  </si>
  <si>
    <t>LIMPEZA DA OBRA</t>
  </si>
  <si>
    <t>CANTEIRO DE OBRAS</t>
  </si>
  <si>
    <t>Total do item</t>
  </si>
  <si>
    <t>SAUN, Q. 1 BL. B</t>
  </si>
  <si>
    <t>3° Mês</t>
  </si>
  <si>
    <t>4° Mês</t>
  </si>
  <si>
    <t>Impermeabilização Espelho D'água - DNPM Sede, Brasília-DF</t>
  </si>
  <si>
    <t>Discriminação</t>
  </si>
  <si>
    <t xml:space="preserve">Item </t>
  </si>
  <si>
    <t>1ª Medição</t>
  </si>
  <si>
    <t>2ª Medição</t>
  </si>
  <si>
    <t>3ª Medição</t>
  </si>
  <si>
    <t>4ª Medição</t>
  </si>
  <si>
    <t>Após Termo de Recebimento Definitivo</t>
  </si>
  <si>
    <t>% por medição</t>
  </si>
  <si>
    <t>Valor Medição</t>
  </si>
  <si>
    <t>TOTAL</t>
  </si>
  <si>
    <t>Medições</t>
  </si>
  <si>
    <t xml:space="preserve">LDI = </t>
  </si>
  <si>
    <t>onde,</t>
  </si>
  <si>
    <t>AC</t>
  </si>
  <si>
    <t>taxa de rateio da administração central</t>
  </si>
  <si>
    <t>DF</t>
  </si>
  <si>
    <t>taxas de despesas financeiras</t>
  </si>
  <si>
    <t>R</t>
  </si>
  <si>
    <t>taxa de risco, seguro e garantia do empreendimento</t>
  </si>
  <si>
    <t>L</t>
  </si>
  <si>
    <t>taxa de lucro</t>
  </si>
  <si>
    <t>I</t>
  </si>
  <si>
    <t>SINAPI (93207)</t>
  </si>
  <si>
    <t>Regularização de contrapiso</t>
  </si>
  <si>
    <t>Denvermanta Elastic - tipo III 4mm+ Denver alcatrão Ar (ou marcar similar)</t>
  </si>
  <si>
    <t>Papel kraft betumado</t>
  </si>
  <si>
    <t>taxa de tributos (COFINS, PIS, ISS, CPRB)</t>
  </si>
  <si>
    <t>SINAPI (74066/002)</t>
  </si>
  <si>
    <t>Mercado</t>
  </si>
  <si>
    <t>SINAPI (85423)</t>
  </si>
  <si>
    <t>Tela industrial de poliéster resinada (para áreas frias)</t>
  </si>
  <si>
    <t>Tela plástica (para superfícies verticais)</t>
  </si>
  <si>
    <t>2x2</t>
  </si>
  <si>
    <t>Perímetro</t>
  </si>
  <si>
    <t>m</t>
  </si>
  <si>
    <t>largura</t>
  </si>
  <si>
    <t>Prof</t>
  </si>
  <si>
    <t>Volume mastique</t>
  </si>
  <si>
    <t>m3</t>
  </si>
  <si>
    <t>SINAPI (74121/001)</t>
  </si>
  <si>
    <t>Junta de dilatação poliuretano</t>
  </si>
  <si>
    <t>IMPERMEABILIZAÇÃO</t>
  </si>
  <si>
    <t>Denverfix acrílico (ou marca similar)</t>
  </si>
  <si>
    <t>SINAPI SET/2016</t>
  </si>
  <si>
    <t>SINAPI (73801/001)</t>
  </si>
  <si>
    <t>SINAPI (73922/005)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</si>
</sst>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5" formatCode="&quot;R$&quot;#,##0_);\(&quot;R$&quot;#,##0\)"/>
    <numFmt numFmtId="43" formatCode="_(* #,##0.00_);_(* \(#,##0.00\);_(* &quot;-&quot;??_);_(@_)"/>
    <numFmt numFmtId="164" formatCode="_-&quot;R$&quot;\ * #,##0.00_-;\-&quot;R$&quot;\ * #,##0.00_-;_-&quot;R$&quot;\ * &quot;-&quot;??_-;_-@_-"/>
    <numFmt numFmtId="165" formatCode="_-* #,##0.00_-;\-* #,##0.00_-;_-* &quot;-&quot;??_-;_-@_-"/>
    <numFmt numFmtId="166" formatCode="_(&quot;R$ &quot;* #,##0.00_);_(&quot;R$ &quot;* \(#,##0.00\);_(&quot;R$ &quot;* &quot;-&quot;??_);_(@_)"/>
    <numFmt numFmtId="167" formatCode="&quot;R$ &quot;#,##0.00"/>
    <numFmt numFmtId="168" formatCode="0.0000"/>
    <numFmt numFmtId="169" formatCode="&quot;R$&quot;\ #,##0.00"/>
    <numFmt numFmtId="170" formatCode="0.0%"/>
  </numFmts>
  <fonts count="43" x14ac:knownFonts="1">
    <font>
      <sz val="10"/>
      <name val="Arial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14"/>
      <color indexed="1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5"/>
      <color indexed="56"/>
      <name val="Calibri"/>
      <family val="2"/>
    </font>
    <font>
      <sz val="11"/>
      <color indexed="20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sz val="11"/>
      <color indexed="9"/>
      <name val="Calibri"/>
      <family val="2"/>
    </font>
    <font>
      <b/>
      <sz val="11"/>
      <color indexed="10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Calibri"/>
      <family val="2"/>
    </font>
    <font>
      <b/>
      <sz val="11"/>
      <color indexed="18"/>
      <name val="Calibri"/>
      <family val="2"/>
    </font>
    <font>
      <sz val="11"/>
      <name val="Calibri"/>
      <family val="2"/>
    </font>
    <font>
      <sz val="10"/>
      <name val="Century Gothic"/>
      <family val="2"/>
    </font>
    <font>
      <sz val="10"/>
      <color indexed="18"/>
      <name val="Arial"/>
      <family val="2"/>
    </font>
    <font>
      <b/>
      <sz val="11"/>
      <color indexed="18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11"/>
      <color indexed="18"/>
      <name val="Calibri"/>
      <family val="2"/>
    </font>
    <font>
      <b/>
      <sz val="14"/>
      <color indexed="18"/>
      <name val="Arial"/>
      <family val="2"/>
    </font>
    <font>
      <sz val="11"/>
      <color theme="1"/>
      <name val="Calibri"/>
      <family val="2"/>
      <scheme val="minor"/>
    </font>
    <font>
      <b/>
      <sz val="12"/>
      <color theme="1" tint="0.34998626667073579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b/>
      <sz val="11"/>
      <color rgb="FFFF0000"/>
      <name val="Calibri"/>
      <family val="2"/>
    </font>
    <font>
      <b/>
      <sz val="11"/>
      <color theme="1" tint="0.249977111117893"/>
      <name val="Arial"/>
      <family val="2"/>
    </font>
    <font>
      <sz val="12"/>
      <name val="Arial"/>
      <family val="2"/>
    </font>
    <font>
      <b/>
      <sz val="11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6"/>
      </patternFill>
    </fill>
    <fill>
      <patternFill patternType="solid">
        <fgColor indexed="9"/>
        <bgColor indexed="9"/>
      </patternFill>
    </fill>
    <fill>
      <patternFill patternType="solid">
        <fgColor indexed="22"/>
        <bgColor indexed="9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</fills>
  <borders count="10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dashDot">
        <color indexed="64"/>
      </top>
      <bottom style="dashDot">
        <color indexed="64"/>
      </bottom>
      <diagonal/>
    </border>
    <border>
      <left style="medium">
        <color indexed="64"/>
      </left>
      <right style="double">
        <color indexed="64"/>
      </right>
      <top style="dashDot">
        <color indexed="64"/>
      </top>
      <bottom style="dashDot">
        <color indexed="64"/>
      </bottom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/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215">
    <xf numFmtId="0" fontId="0" fillId="0" borderId="0"/>
    <xf numFmtId="0" fontId="2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2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2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2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2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2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2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2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2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2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2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3" borderId="0" applyNumberFormat="0" applyBorder="0" applyAlignment="0" applyProtection="0"/>
    <xf numFmtId="0" fontId="14" fillId="11" borderId="1" applyNumberFormat="0" applyAlignment="0" applyProtection="0"/>
    <xf numFmtId="43" fontId="25" fillId="0" borderId="0" applyFont="0" applyFill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0" fillId="16" borderId="0" applyNumberFormat="0" applyBorder="0" applyAlignment="0" applyProtection="0"/>
    <xf numFmtId="164" fontId="21" fillId="0" borderId="0" applyFont="0" applyFill="0" applyBorder="0" applyAlignment="0" applyProtection="0"/>
    <xf numFmtId="164" fontId="32" fillId="0" borderId="0" applyFont="0" applyFill="0" applyBorder="0" applyAlignment="0" applyProtection="0"/>
    <xf numFmtId="164" fontId="32" fillId="0" borderId="0" applyFont="0" applyFill="0" applyBorder="0" applyAlignment="0" applyProtection="0"/>
    <xf numFmtId="164" fontId="32" fillId="0" borderId="0" applyFont="0" applyFill="0" applyBorder="0" applyAlignment="0" applyProtection="0"/>
    <xf numFmtId="164" fontId="32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2" fillId="0" borderId="0" applyFont="0" applyFill="0" applyBorder="0" applyAlignment="0" applyProtection="0"/>
    <xf numFmtId="0" fontId="3" fillId="0" borderId="0"/>
    <xf numFmtId="0" fontId="32" fillId="0" borderId="0"/>
    <xf numFmtId="0" fontId="3" fillId="0" borderId="0"/>
    <xf numFmtId="0" fontId="3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1" fillId="11" borderId="2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5" fontId="3" fillId="0" borderId="0" applyFill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3" applyNumberFormat="0" applyFill="0" applyAlignment="0" applyProtection="0"/>
    <xf numFmtId="0" fontId="9" fillId="0" borderId="4" applyNumberFormat="0" applyFill="0" applyAlignment="0" applyProtection="0"/>
    <xf numFmtId="0" fontId="17" fillId="0" borderId="5" applyNumberFormat="0" applyFill="0" applyAlignment="0" applyProtection="0"/>
    <xf numFmtId="0" fontId="18" fillId="0" borderId="6" applyNumberFormat="0" applyFill="0" applyAlignment="0" applyProtection="0"/>
    <xf numFmtId="0" fontId="18" fillId="0" borderId="0" applyNumberFormat="0" applyFill="0" applyBorder="0" applyAlignment="0" applyProtection="0"/>
    <xf numFmtId="43" fontId="8" fillId="0" borderId="0" applyFont="0" applyFill="0" applyBorder="0" applyAlignment="0" applyProtection="0"/>
    <xf numFmtId="43" fontId="3" fillId="0" borderId="0" applyFont="0" applyFill="0" applyBorder="0" applyAlignment="0" applyProtection="0"/>
    <xf numFmtId="165" fontId="32" fillId="0" borderId="0" applyFont="0" applyFill="0" applyBorder="0" applyAlignment="0" applyProtection="0"/>
  </cellStyleXfs>
  <cellXfs count="305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Border="1"/>
    <xf numFmtId="4" fontId="0" fillId="0" borderId="0" xfId="0" applyNumberFormat="1"/>
    <xf numFmtId="10" fontId="0" fillId="0" borderId="0" xfId="0" applyNumberFormat="1"/>
    <xf numFmtId="4" fontId="4" fillId="17" borderId="15" xfId="160" applyNumberFormat="1" applyFont="1" applyFill="1" applyBorder="1" applyAlignment="1" applyProtection="1">
      <alignment horizontal="center" vertical="center" wrapText="1"/>
      <protection locked="0"/>
    </xf>
    <xf numFmtId="4" fontId="4" fillId="17" borderId="16" xfId="160" applyNumberFormat="1" applyFont="1" applyFill="1" applyBorder="1" applyAlignment="1" applyProtection="1">
      <alignment horizontal="center" vertical="center" wrapText="1"/>
      <protection locked="0"/>
    </xf>
    <xf numFmtId="4" fontId="4" fillId="17" borderId="17" xfId="160" applyNumberFormat="1" applyFont="1" applyFill="1" applyBorder="1" applyAlignment="1" applyProtection="1">
      <alignment horizontal="center" vertical="center" wrapText="1"/>
      <protection locked="0"/>
    </xf>
    <xf numFmtId="0" fontId="0" fillId="0" borderId="18" xfId="0" applyBorder="1"/>
    <xf numFmtId="0" fontId="0" fillId="0" borderId="0" xfId="0" applyBorder="1" applyAlignment="1">
      <alignment horizontal="center" vertical="center"/>
    </xf>
    <xf numFmtId="0" fontId="3" fillId="0" borderId="0" xfId="0" applyFont="1" applyBorder="1"/>
    <xf numFmtId="0" fontId="0" fillId="0" borderId="0" xfId="0" applyBorder="1" applyAlignment="1">
      <alignment vertical="center"/>
    </xf>
    <xf numFmtId="10" fontId="0" fillId="0" borderId="0" xfId="0" applyNumberFormat="1" applyBorder="1"/>
    <xf numFmtId="0" fontId="4" fillId="0" borderId="0" xfId="0" applyFont="1"/>
    <xf numFmtId="0" fontId="0" fillId="0" borderId="12" xfId="0" applyBorder="1"/>
    <xf numFmtId="49" fontId="4" fillId="17" borderId="13" xfId="0" applyNumberFormat="1" applyFont="1" applyFill="1" applyBorder="1" applyAlignment="1" applyProtection="1">
      <alignment horizontal="center" vertical="center"/>
      <protection locked="0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3" fillId="0" borderId="18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23" xfId="0" applyBorder="1"/>
    <xf numFmtId="0" fontId="5" fillId="0" borderId="18" xfId="0" applyNumberFormat="1" applyFont="1" applyFill="1" applyBorder="1" applyAlignment="1" applyProtection="1">
      <alignment horizontal="center" vertical="center" wrapText="1"/>
      <protection locked="0"/>
    </xf>
    <xf numFmtId="0" fontId="5" fillId="17" borderId="18" xfId="0" applyNumberFormat="1" applyFont="1" applyFill="1" applyBorder="1" applyAlignment="1" applyProtection="1">
      <alignment horizontal="center" vertical="center" wrapText="1"/>
      <protection locked="0"/>
    </xf>
    <xf numFmtId="10" fontId="0" fillId="0" borderId="16" xfId="0" applyNumberFormat="1" applyBorder="1" applyAlignment="1">
      <alignment horizontal="center" vertical="center"/>
    </xf>
    <xf numFmtId="10" fontId="0" fillId="0" borderId="24" xfId="0" applyNumberFormat="1" applyBorder="1" applyAlignment="1">
      <alignment horizontal="center" vertical="center"/>
    </xf>
    <xf numFmtId="10" fontId="0" fillId="21" borderId="25" xfId="0" applyNumberFormat="1" applyFill="1" applyBorder="1" applyAlignment="1">
      <alignment horizontal="center" vertical="center"/>
    </xf>
    <xf numFmtId="10" fontId="0" fillId="21" borderId="26" xfId="0" applyNumberFormat="1" applyFill="1" applyBorder="1" applyAlignment="1">
      <alignment horizontal="center" vertical="center"/>
    </xf>
    <xf numFmtId="4" fontId="0" fillId="0" borderId="17" xfId="0" applyNumberFormat="1" applyBorder="1" applyAlignment="1">
      <alignment horizontal="center" vertical="center"/>
    </xf>
    <xf numFmtId="4" fontId="0" fillId="0" borderId="27" xfId="0" applyNumberFormat="1" applyBorder="1" applyAlignment="1">
      <alignment horizontal="center" vertical="center"/>
    </xf>
    <xf numFmtId="10" fontId="0" fillId="0" borderId="25" xfId="0" applyNumberForma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10" fontId="0" fillId="0" borderId="18" xfId="0" applyNumberFormat="1" applyBorder="1" applyAlignment="1">
      <alignment horizontal="center" vertical="center"/>
    </xf>
    <xf numFmtId="10" fontId="0" fillId="0" borderId="23" xfId="0" applyNumberFormat="1" applyBorder="1" applyAlignment="1">
      <alignment horizontal="center" vertical="center"/>
    </xf>
    <xf numFmtId="4" fontId="3" fillId="17" borderId="0" xfId="160" applyNumberFormat="1" applyFont="1" applyFill="1" applyBorder="1" applyAlignment="1" applyProtection="1">
      <alignment horizontal="center" vertical="center"/>
      <protection locked="0"/>
    </xf>
    <xf numFmtId="4" fontId="7" fillId="17" borderId="28" xfId="160" applyNumberFormat="1" applyFont="1" applyFill="1" applyBorder="1" applyAlignment="1" applyProtection="1">
      <alignment horizontal="center" wrapText="1"/>
      <protection locked="0"/>
    </xf>
    <xf numFmtId="10" fontId="5" fillId="0" borderId="18" xfId="0" applyNumberFormat="1" applyFont="1" applyBorder="1" applyAlignment="1">
      <alignment horizontal="center"/>
    </xf>
    <xf numFmtId="17" fontId="4" fillId="0" borderId="30" xfId="212" applyNumberFormat="1" applyFont="1" applyBorder="1" applyAlignment="1">
      <alignment horizontal="center" vertical="center"/>
    </xf>
    <xf numFmtId="0" fontId="4" fillId="19" borderId="18" xfId="0" applyFont="1" applyFill="1" applyBorder="1" applyAlignment="1">
      <alignment horizontal="center" vertical="center"/>
    </xf>
    <xf numFmtId="0" fontId="4" fillId="19" borderId="23" xfId="0" applyFont="1" applyFill="1" applyBorder="1" applyAlignment="1">
      <alignment horizontal="center" vertical="center"/>
    </xf>
    <xf numFmtId="10" fontId="26" fillId="0" borderId="22" xfId="0" applyNumberFormat="1" applyFont="1" applyBorder="1" applyAlignment="1">
      <alignment horizontal="center" vertical="center"/>
    </xf>
    <xf numFmtId="4" fontId="26" fillId="0" borderId="18" xfId="0" applyNumberFormat="1" applyFont="1" applyBorder="1" applyAlignment="1">
      <alignment horizontal="center" vertical="center"/>
    </xf>
    <xf numFmtId="4" fontId="4" fillId="17" borderId="18" xfId="160" applyNumberFormat="1" applyFont="1" applyFill="1" applyBorder="1" applyAlignment="1" applyProtection="1">
      <alignment horizontal="center" vertical="center" wrapText="1"/>
      <protection locked="0"/>
    </xf>
    <xf numFmtId="4" fontId="4" fillId="17" borderId="22" xfId="160" applyNumberFormat="1" applyFont="1" applyFill="1" applyBorder="1" applyAlignment="1" applyProtection="1">
      <alignment horizontal="center" vertical="center" wrapText="1"/>
      <protection locked="0"/>
    </xf>
    <xf numFmtId="0" fontId="5" fillId="19" borderId="29" xfId="0" applyFont="1" applyFill="1" applyBorder="1" applyAlignment="1">
      <alignment horizontal="center" vertical="center"/>
    </xf>
    <xf numFmtId="0" fontId="5" fillId="19" borderId="32" xfId="0" applyFont="1" applyFill="1" applyBorder="1" applyAlignment="1">
      <alignment horizontal="center" vertical="center"/>
    </xf>
    <xf numFmtId="0" fontId="3" fillId="17" borderId="11" xfId="0" applyNumberFormat="1" applyFont="1" applyFill="1" applyBorder="1" applyAlignment="1" applyProtection="1">
      <protection locked="0"/>
    </xf>
    <xf numFmtId="10" fontId="3" fillId="17" borderId="11" xfId="0" applyNumberFormat="1" applyFont="1" applyFill="1" applyBorder="1" applyAlignment="1" applyProtection="1">
      <alignment horizontal="center" vertical="center" wrapText="1"/>
      <protection locked="0"/>
    </xf>
    <xf numFmtId="10" fontId="3" fillId="17" borderId="11" xfId="0" applyNumberFormat="1" applyFont="1" applyFill="1" applyBorder="1" applyAlignment="1" applyProtection="1">
      <alignment horizontal="center" vertical="center"/>
      <protection locked="0"/>
    </xf>
    <xf numFmtId="4" fontId="3" fillId="17" borderId="11" xfId="160" applyNumberFormat="1" applyFont="1" applyFill="1" applyBorder="1" applyAlignment="1" applyProtection="1">
      <alignment horizontal="center" vertical="center"/>
      <protection locked="0"/>
    </xf>
    <xf numFmtId="43" fontId="0" fillId="0" borderId="0" xfId="0" applyNumberFormat="1" applyAlignment="1">
      <alignment horizontal="center" vertical="center"/>
    </xf>
    <xf numFmtId="0" fontId="27" fillId="19" borderId="34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29" fillId="0" borderId="0" xfId="0" applyFont="1" applyAlignment="1">
      <alignment vertical="center"/>
    </xf>
    <xf numFmtId="0" fontId="29" fillId="22" borderId="7" xfId="0" applyFont="1" applyFill="1" applyBorder="1" applyAlignment="1">
      <alignment vertical="center"/>
    </xf>
    <xf numFmtId="2" fontId="29" fillId="22" borderId="7" xfId="0" applyNumberFormat="1" applyFont="1" applyFill="1" applyBorder="1" applyAlignment="1">
      <alignment vertical="center"/>
    </xf>
    <xf numFmtId="43" fontId="28" fillId="0" borderId="8" xfId="212" applyFont="1" applyBorder="1" applyAlignment="1">
      <alignment horizontal="center" vertical="center"/>
    </xf>
    <xf numFmtId="0" fontId="29" fillId="0" borderId="10" xfId="0" applyFont="1" applyFill="1" applyBorder="1" applyAlignment="1">
      <alignment horizontal="justify" vertical="center" wrapText="1"/>
    </xf>
    <xf numFmtId="0" fontId="29" fillId="0" borderId="10" xfId="0" applyFont="1" applyFill="1" applyBorder="1" applyAlignment="1">
      <alignment horizontal="center" vertical="center"/>
    </xf>
    <xf numFmtId="43" fontId="27" fillId="0" borderId="10" xfId="212" applyFont="1" applyFill="1" applyBorder="1" applyAlignment="1">
      <alignment horizontal="center" vertical="center"/>
    </xf>
    <xf numFmtId="43" fontId="29" fillId="0" borderId="10" xfId="212" applyFont="1" applyFill="1" applyBorder="1" applyAlignment="1">
      <alignment horizontal="center" vertical="center"/>
    </xf>
    <xf numFmtId="43" fontId="29" fillId="0" borderId="10" xfId="212" applyFont="1" applyFill="1" applyBorder="1" applyAlignment="1">
      <alignment horizontal="right" vertical="center"/>
    </xf>
    <xf numFmtId="0" fontId="27" fillId="0" borderId="9" xfId="0" applyFont="1" applyFill="1" applyBorder="1" applyAlignment="1">
      <alignment horizontal="center" vertical="center"/>
    </xf>
    <xf numFmtId="0" fontId="23" fillId="0" borderId="14" xfId="0" applyFont="1" applyFill="1" applyBorder="1" applyAlignment="1">
      <alignment horizontal="center" vertical="center" wrapText="1"/>
    </xf>
    <xf numFmtId="43" fontId="24" fillId="0" borderId="10" xfId="212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justify" vertical="center" wrapText="1"/>
    </xf>
    <xf numFmtId="0" fontId="23" fillId="0" borderId="10" xfId="0" applyFont="1" applyFill="1" applyBorder="1" applyAlignment="1">
      <alignment horizontal="center" vertical="center" wrapText="1"/>
    </xf>
    <xf numFmtId="0" fontId="24" fillId="0" borderId="39" xfId="0" applyFont="1" applyFill="1" applyBorder="1" applyAlignment="1">
      <alignment horizontal="center" vertical="center"/>
    </xf>
    <xf numFmtId="0" fontId="33" fillId="0" borderId="68" xfId="170" applyFont="1" applyBorder="1" applyAlignment="1">
      <alignment vertical="center"/>
    </xf>
    <xf numFmtId="168" fontId="34" fillId="0" borderId="0" xfId="170" applyNumberFormat="1" applyFont="1" applyAlignment="1">
      <alignment horizontal="center" vertical="center"/>
    </xf>
    <xf numFmtId="0" fontId="34" fillId="0" borderId="0" xfId="170" applyFont="1" applyAlignment="1">
      <alignment vertical="center"/>
    </xf>
    <xf numFmtId="0" fontId="3" fillId="0" borderId="0" xfId="169"/>
    <xf numFmtId="0" fontId="32" fillId="0" borderId="0" xfId="170"/>
    <xf numFmtId="0" fontId="35" fillId="0" borderId="68" xfId="170" applyFont="1" applyBorder="1" applyAlignment="1">
      <alignment vertical="center"/>
    </xf>
    <xf numFmtId="0" fontId="35" fillId="0" borderId="70" xfId="170" applyFont="1" applyBorder="1" applyAlignment="1">
      <alignment vertical="center"/>
    </xf>
    <xf numFmtId="0" fontId="35" fillId="0" borderId="71" xfId="170" applyFont="1" applyBorder="1" applyAlignment="1">
      <alignment vertical="center"/>
    </xf>
    <xf numFmtId="0" fontId="36" fillId="24" borderId="69" xfId="170" applyFont="1" applyFill="1" applyBorder="1" applyAlignment="1">
      <alignment horizontal="center" vertical="center"/>
    </xf>
    <xf numFmtId="168" fontId="36" fillId="0" borderId="0" xfId="170" applyNumberFormat="1" applyFont="1" applyAlignment="1">
      <alignment horizontal="center" vertical="center"/>
    </xf>
    <xf numFmtId="0" fontId="36" fillId="0" borderId="0" xfId="170" applyFont="1" applyAlignment="1">
      <alignment horizontal="center" vertical="center"/>
    </xf>
    <xf numFmtId="0" fontId="35" fillId="0" borderId="69" xfId="170" applyFont="1" applyBorder="1" applyAlignment="1">
      <alignment vertical="center"/>
    </xf>
    <xf numFmtId="0" fontId="36" fillId="0" borderId="69" xfId="170" applyFont="1" applyBorder="1" applyAlignment="1">
      <alignment horizontal="center" vertical="center"/>
    </xf>
    <xf numFmtId="0" fontId="37" fillId="0" borderId="69" xfId="170" applyFont="1" applyBorder="1" applyAlignment="1">
      <alignment vertical="center"/>
    </xf>
    <xf numFmtId="10" fontId="35" fillId="0" borderId="69" xfId="170" applyNumberFormat="1" applyFont="1" applyBorder="1" applyAlignment="1">
      <alignment vertical="center"/>
    </xf>
    <xf numFmtId="168" fontId="35" fillId="0" borderId="0" xfId="170" applyNumberFormat="1" applyFont="1" applyAlignment="1">
      <alignment horizontal="center" vertical="center"/>
    </xf>
    <xf numFmtId="0" fontId="36" fillId="24" borderId="68" xfId="170" applyFont="1" applyFill="1" applyBorder="1" applyAlignment="1">
      <alignment horizontal="center" vertical="center"/>
    </xf>
    <xf numFmtId="0" fontId="36" fillId="24" borderId="70" xfId="170" applyFont="1" applyFill="1" applyBorder="1" applyAlignment="1">
      <alignment horizontal="center" vertical="center"/>
    </xf>
    <xf numFmtId="10" fontId="36" fillId="24" borderId="71" xfId="170" applyNumberFormat="1" applyFont="1" applyFill="1" applyBorder="1" applyAlignment="1">
      <alignment horizontal="center" vertical="center"/>
    </xf>
    <xf numFmtId="10" fontId="35" fillId="0" borderId="69" xfId="170" applyNumberFormat="1" applyFont="1" applyFill="1" applyBorder="1" applyAlignment="1">
      <alignment vertical="center"/>
    </xf>
    <xf numFmtId="0" fontId="35" fillId="0" borderId="0" xfId="170" applyFont="1" applyAlignment="1">
      <alignment vertical="center"/>
    </xf>
    <xf numFmtId="10" fontId="36" fillId="24" borderId="69" xfId="170" applyNumberFormat="1" applyFont="1" applyFill="1" applyBorder="1" applyAlignment="1">
      <alignment horizontal="center" vertical="center"/>
    </xf>
    <xf numFmtId="0" fontId="36" fillId="0" borderId="68" xfId="170" applyFont="1" applyBorder="1" applyAlignment="1">
      <alignment vertical="center"/>
    </xf>
    <xf numFmtId="0" fontId="36" fillId="0" borderId="70" xfId="170" applyFont="1" applyBorder="1" applyAlignment="1">
      <alignment vertical="center"/>
    </xf>
    <xf numFmtId="0" fontId="36" fillId="0" borderId="71" xfId="170" applyFont="1" applyBorder="1" applyAlignment="1">
      <alignment vertical="center"/>
    </xf>
    <xf numFmtId="4" fontId="36" fillId="23" borderId="71" xfId="170" applyNumberFormat="1" applyFont="1" applyFill="1" applyBorder="1" applyAlignment="1">
      <alignment horizontal="center" vertical="center"/>
    </xf>
    <xf numFmtId="168" fontId="32" fillId="0" borderId="0" xfId="170" applyNumberFormat="1"/>
    <xf numFmtId="0" fontId="24" fillId="0" borderId="0" xfId="0" applyFont="1" applyAlignment="1">
      <alignment vertical="center"/>
    </xf>
    <xf numFmtId="0" fontId="24" fillId="0" borderId="41" xfId="0" applyFont="1" applyFill="1" applyBorder="1" applyAlignment="1">
      <alignment horizontal="center" vertical="center"/>
    </xf>
    <xf numFmtId="0" fontId="23" fillId="19" borderId="35" xfId="0" applyFont="1" applyFill="1" applyBorder="1" applyAlignment="1">
      <alignment horizontal="left" vertical="center"/>
    </xf>
    <xf numFmtId="0" fontId="23" fillId="23" borderId="35" xfId="0" applyFont="1" applyFill="1" applyBorder="1" applyAlignment="1">
      <alignment horizontal="left" vertical="center"/>
    </xf>
    <xf numFmtId="0" fontId="29" fillId="0" borderId="0" xfId="0" applyFont="1" applyFill="1" applyBorder="1" applyAlignment="1">
      <alignment horizontal="center" vertical="center"/>
    </xf>
    <xf numFmtId="0" fontId="27" fillId="0" borderId="9" xfId="0" applyFont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  <xf numFmtId="0" fontId="27" fillId="19" borderId="53" xfId="0" applyFont="1" applyFill="1" applyBorder="1" applyAlignment="1">
      <alignment horizontal="center" vertical="center" wrapText="1"/>
    </xf>
    <xf numFmtId="4" fontId="23" fillId="19" borderId="54" xfId="0" applyNumberFormat="1" applyFont="1" applyFill="1" applyBorder="1" applyAlignment="1">
      <alignment horizontal="right" vertical="center"/>
    </xf>
    <xf numFmtId="0" fontId="23" fillId="0" borderId="51" xfId="0" applyFont="1" applyFill="1" applyBorder="1" applyAlignment="1">
      <alignment horizontal="center" vertical="center"/>
    </xf>
    <xf numFmtId="9" fontId="23" fillId="0" borderId="42" xfId="0" applyNumberFormat="1" applyFont="1" applyFill="1" applyBorder="1" applyAlignment="1" applyProtection="1">
      <alignment horizontal="center" vertical="center" wrapText="1"/>
      <protection locked="0"/>
    </xf>
    <xf numFmtId="0" fontId="23" fillId="0" borderId="33" xfId="0" applyFont="1" applyFill="1" applyBorder="1" applyAlignment="1">
      <alignment horizontal="center" vertical="center"/>
    </xf>
    <xf numFmtId="0" fontId="38" fillId="0" borderId="34" xfId="0" applyFont="1" applyFill="1" applyBorder="1" applyAlignment="1">
      <alignment horizontal="center" vertical="center" wrapText="1"/>
    </xf>
    <xf numFmtId="0" fontId="29" fillId="0" borderId="35" xfId="0" applyFont="1" applyFill="1" applyBorder="1" applyAlignment="1">
      <alignment horizontal="center" vertical="center"/>
    </xf>
    <xf numFmtId="43" fontId="29" fillId="0" borderId="35" xfId="212" applyFont="1" applyFill="1" applyBorder="1" applyAlignment="1">
      <alignment horizontal="center" vertical="center"/>
    </xf>
    <xf numFmtId="43" fontId="29" fillId="0" borderId="35" xfId="212" applyFont="1" applyFill="1" applyBorder="1" applyAlignment="1">
      <alignment horizontal="right" vertical="center"/>
    </xf>
    <xf numFmtId="43" fontId="22" fillId="0" borderId="38" xfId="212" applyFont="1" applyBorder="1" applyAlignment="1">
      <alignment horizontal="center" vertical="center"/>
    </xf>
    <xf numFmtId="4" fontId="0" fillId="0" borderId="28" xfId="0" applyNumberFormat="1" applyBorder="1" applyAlignment="1">
      <alignment horizontal="center" vertical="center"/>
    </xf>
    <xf numFmtId="4" fontId="0" fillId="0" borderId="55" xfId="0" applyNumberFormat="1" applyBorder="1" applyAlignment="1">
      <alignment horizontal="center" vertical="center"/>
    </xf>
    <xf numFmtId="0" fontId="23" fillId="0" borderId="0" xfId="0" applyFont="1" applyFill="1" applyBorder="1" applyAlignment="1">
      <alignment horizontal="center" vertical="center"/>
    </xf>
    <xf numFmtId="10" fontId="27" fillId="19" borderId="34" xfId="0" applyNumberFormat="1" applyFont="1" applyFill="1" applyBorder="1" applyAlignment="1">
      <alignment horizontal="center" vertical="center" wrapText="1"/>
    </xf>
    <xf numFmtId="165" fontId="0" fillId="0" borderId="0" xfId="0" applyNumberFormat="1"/>
    <xf numFmtId="10" fontId="0" fillId="0" borderId="25" xfId="0" applyNumberFormat="1" applyFill="1" applyBorder="1" applyAlignment="1">
      <alignment horizontal="center" vertical="center"/>
    </xf>
    <xf numFmtId="10" fontId="0" fillId="25" borderId="25" xfId="0" applyNumberFormat="1" applyFill="1" applyBorder="1" applyAlignment="1">
      <alignment horizontal="center" vertical="center"/>
    </xf>
    <xf numFmtId="4" fontId="0" fillId="0" borderId="23" xfId="0" applyNumberFormat="1" applyBorder="1"/>
    <xf numFmtId="10" fontId="0" fillId="0" borderId="26" xfId="0" applyNumberFormat="1" applyFill="1" applyBorder="1" applyAlignment="1">
      <alignment horizontal="center" vertical="center"/>
    </xf>
    <xf numFmtId="10" fontId="0" fillId="25" borderId="26" xfId="0" applyNumberFormat="1" applyFill="1" applyBorder="1" applyAlignment="1">
      <alignment horizontal="center" vertical="center"/>
    </xf>
    <xf numFmtId="4" fontId="0" fillId="0" borderId="66" xfId="0" applyNumberFormat="1" applyBorder="1" applyAlignment="1">
      <alignment horizontal="center" vertical="center"/>
    </xf>
    <xf numFmtId="4" fontId="26" fillId="0" borderId="23" xfId="0" applyNumberFormat="1" applyFont="1" applyBorder="1" applyAlignment="1">
      <alignment horizontal="center" vertical="center"/>
    </xf>
    <xf numFmtId="10" fontId="26" fillId="0" borderId="67" xfId="0" applyNumberFormat="1" applyFont="1" applyBorder="1" applyAlignment="1">
      <alignment horizontal="center" vertical="center"/>
    </xf>
    <xf numFmtId="169" fontId="40" fillId="0" borderId="73" xfId="0" applyNumberFormat="1" applyFont="1" applyBorder="1" applyAlignment="1">
      <alignment horizontal="center" vertical="center"/>
    </xf>
    <xf numFmtId="0" fontId="20" fillId="0" borderId="72" xfId="0" applyFont="1" applyFill="1" applyBorder="1" applyAlignment="1">
      <alignment horizontal="center" vertical="center"/>
    </xf>
    <xf numFmtId="9" fontId="40" fillId="0" borderId="72" xfId="0" applyNumberFormat="1" applyFont="1" applyBorder="1" applyAlignment="1">
      <alignment horizontal="center" vertical="center"/>
    </xf>
    <xf numFmtId="9" fontId="40" fillId="0" borderId="7" xfId="0" applyNumberFormat="1" applyFont="1" applyBorder="1" applyAlignment="1">
      <alignment horizontal="center" vertical="center"/>
    </xf>
    <xf numFmtId="0" fontId="20" fillId="0" borderId="74" xfId="0" applyFont="1" applyBorder="1" applyAlignment="1">
      <alignment horizontal="center" vertical="center"/>
    </xf>
    <xf numFmtId="0" fontId="20" fillId="0" borderId="36" xfId="0" applyFont="1" applyBorder="1" applyAlignment="1">
      <alignment horizontal="center" vertical="center"/>
    </xf>
    <xf numFmtId="0" fontId="20" fillId="0" borderId="75" xfId="0" applyFont="1" applyBorder="1" applyAlignment="1">
      <alignment horizontal="center" vertical="center"/>
    </xf>
    <xf numFmtId="0" fontId="20" fillId="0" borderId="76" xfId="0" applyFont="1" applyFill="1" applyBorder="1" applyAlignment="1">
      <alignment horizontal="center" vertical="center"/>
    </xf>
    <xf numFmtId="169" fontId="40" fillId="0" borderId="77" xfId="0" applyNumberFormat="1" applyFont="1" applyBorder="1" applyAlignment="1">
      <alignment horizontal="center" vertical="center"/>
    </xf>
    <xf numFmtId="0" fontId="20" fillId="0" borderId="78" xfId="0" applyFont="1" applyFill="1" applyBorder="1" applyAlignment="1">
      <alignment horizontal="center" vertical="center"/>
    </xf>
    <xf numFmtId="9" fontId="40" fillId="0" borderId="8" xfId="0" applyNumberFormat="1" applyFont="1" applyBorder="1" applyAlignment="1">
      <alignment horizontal="center" vertical="center"/>
    </xf>
    <xf numFmtId="169" fontId="40" fillId="0" borderId="79" xfId="0" applyNumberFormat="1" applyFont="1" applyBorder="1" applyAlignment="1">
      <alignment horizontal="center" vertical="center"/>
    </xf>
    <xf numFmtId="4" fontId="4" fillId="0" borderId="18" xfId="0" applyNumberFormat="1" applyFont="1" applyBorder="1" applyAlignment="1">
      <alignment horizontal="center" vertical="center"/>
    </xf>
    <xf numFmtId="170" fontId="36" fillId="24" borderId="71" xfId="170" applyNumberFormat="1" applyFont="1" applyFill="1" applyBorder="1" applyAlignment="1">
      <alignment horizontal="center" vertical="center"/>
    </xf>
    <xf numFmtId="0" fontId="0" fillId="23" borderId="85" xfId="0" applyFill="1" applyBorder="1" applyAlignment="1">
      <alignment horizontal="center"/>
    </xf>
    <xf numFmtId="0" fontId="0" fillId="23" borderId="86" xfId="0" applyFill="1" applyBorder="1"/>
    <xf numFmtId="0" fontId="0" fillId="23" borderId="87" xfId="0" applyFill="1" applyBorder="1"/>
    <xf numFmtId="0" fontId="0" fillId="23" borderId="88" xfId="0" applyFill="1" applyBorder="1" applyAlignment="1">
      <alignment horizontal="center"/>
    </xf>
    <xf numFmtId="0" fontId="0" fillId="23" borderId="0" xfId="0" applyFill="1" applyBorder="1"/>
    <xf numFmtId="0" fontId="0" fillId="23" borderId="64" xfId="0" applyFill="1" applyBorder="1"/>
    <xf numFmtId="0" fontId="0" fillId="23" borderId="89" xfId="0" applyFill="1" applyBorder="1" applyAlignment="1">
      <alignment horizontal="center"/>
    </xf>
    <xf numFmtId="0" fontId="0" fillId="23" borderId="90" xfId="0" applyFill="1" applyBorder="1"/>
    <xf numFmtId="0" fontId="0" fillId="23" borderId="91" xfId="0" applyFill="1" applyBorder="1"/>
    <xf numFmtId="0" fontId="41" fillId="24" borderId="92" xfId="0" applyFont="1" applyFill="1" applyBorder="1" applyAlignment="1">
      <alignment horizontal="center"/>
    </xf>
    <xf numFmtId="10" fontId="41" fillId="24" borderId="93" xfId="0" applyNumberFormat="1" applyFont="1" applyFill="1" applyBorder="1" applyAlignment="1">
      <alignment horizontal="left"/>
    </xf>
    <xf numFmtId="0" fontId="0" fillId="24" borderId="93" xfId="0" applyFill="1" applyBorder="1"/>
    <xf numFmtId="0" fontId="0" fillId="24" borderId="73" xfId="0" applyFill="1" applyBorder="1"/>
    <xf numFmtId="0" fontId="42" fillId="23" borderId="88" xfId="0" applyFont="1" applyFill="1" applyBorder="1" applyAlignment="1">
      <alignment horizontal="center" vertical="center"/>
    </xf>
    <xf numFmtId="43" fontId="0" fillId="23" borderId="0" xfId="213" applyFont="1" applyFill="1" applyBorder="1"/>
    <xf numFmtId="0" fontId="42" fillId="23" borderId="89" xfId="0" applyFont="1" applyFill="1" applyBorder="1" applyAlignment="1">
      <alignment horizontal="center" vertical="center"/>
    </xf>
    <xf numFmtId="2" fontId="0" fillId="23" borderId="90" xfId="213" applyNumberFormat="1" applyFont="1" applyFill="1" applyBorder="1"/>
    <xf numFmtId="0" fontId="33" fillId="0" borderId="68" xfId="170" applyFont="1" applyBorder="1" applyAlignment="1">
      <alignment horizontal="center" vertical="center"/>
    </xf>
    <xf numFmtId="0" fontId="35" fillId="0" borderId="68" xfId="170" applyFont="1" applyBorder="1" applyAlignment="1">
      <alignment horizontal="center" vertical="center"/>
    </xf>
    <xf numFmtId="0" fontId="35" fillId="0" borderId="69" xfId="170" applyFont="1" applyBorder="1" applyAlignment="1">
      <alignment horizontal="center" vertical="center"/>
    </xf>
    <xf numFmtId="0" fontId="35" fillId="0" borderId="0" xfId="170" applyFont="1" applyAlignment="1">
      <alignment vertical="center" wrapText="1"/>
    </xf>
    <xf numFmtId="0" fontId="24" fillId="0" borderId="10" xfId="0" applyFont="1" applyFill="1" applyBorder="1" applyAlignment="1">
      <alignment horizontal="center" vertical="center"/>
    </xf>
    <xf numFmtId="169" fontId="23" fillId="19" borderId="54" xfId="0" applyNumberFormat="1" applyFont="1" applyFill="1" applyBorder="1" applyAlignment="1">
      <alignment horizontal="right" vertical="center"/>
    </xf>
    <xf numFmtId="169" fontId="27" fillId="0" borderId="40" xfId="212" applyNumberFormat="1" applyFont="1" applyFill="1" applyBorder="1" applyAlignment="1">
      <alignment horizontal="right" vertical="center"/>
    </xf>
    <xf numFmtId="169" fontId="27" fillId="0" borderId="43" xfId="212" applyNumberFormat="1" applyFont="1" applyFill="1" applyBorder="1" applyAlignment="1">
      <alignment horizontal="right" vertical="center"/>
    </xf>
    <xf numFmtId="43" fontId="28" fillId="0" borderId="44" xfId="212" applyFont="1" applyBorder="1" applyAlignment="1">
      <alignment horizontal="center" vertical="center"/>
    </xf>
    <xf numFmtId="169" fontId="0" fillId="0" borderId="0" xfId="0" applyNumberFormat="1"/>
    <xf numFmtId="0" fontId="23" fillId="0" borderId="94" xfId="0" applyFont="1" applyFill="1" applyBorder="1" applyAlignment="1">
      <alignment horizontal="center" vertical="center" wrapText="1"/>
    </xf>
    <xf numFmtId="0" fontId="23" fillId="0" borderId="42" xfId="0" applyFont="1" applyFill="1" applyBorder="1" applyAlignment="1">
      <alignment horizontal="justify" vertical="center" wrapText="1"/>
    </xf>
    <xf numFmtId="43" fontId="27" fillId="0" borderId="42" xfId="212" applyFont="1" applyFill="1" applyBorder="1" applyAlignment="1">
      <alignment horizontal="right" vertical="center"/>
    </xf>
    <xf numFmtId="0" fontId="24" fillId="0" borderId="33" xfId="0" applyFont="1" applyFill="1" applyBorder="1" applyAlignment="1">
      <alignment horizontal="center" vertical="center"/>
    </xf>
    <xf numFmtId="0" fontId="23" fillId="0" borderId="34" xfId="0" applyFont="1" applyFill="1" applyBorder="1" applyAlignment="1">
      <alignment horizontal="center" vertical="center" wrapText="1"/>
    </xf>
    <xf numFmtId="0" fontId="23" fillId="23" borderId="35" xfId="0" applyFont="1" applyFill="1" applyBorder="1" applyAlignment="1">
      <alignment horizontal="left" vertical="center" wrapText="1"/>
    </xf>
    <xf numFmtId="9" fontId="23" fillId="0" borderId="35" xfId="0" applyNumberFormat="1" applyFont="1" applyFill="1" applyBorder="1" applyAlignment="1" applyProtection="1">
      <alignment horizontal="center" vertical="center" wrapText="1"/>
      <protection locked="0"/>
    </xf>
    <xf numFmtId="43" fontId="27" fillId="0" borderId="35" xfId="212" applyFont="1" applyFill="1" applyBorder="1" applyAlignment="1" applyProtection="1">
      <alignment horizontal="center" vertical="center" wrapText="1"/>
      <protection locked="0"/>
    </xf>
    <xf numFmtId="43" fontId="27" fillId="0" borderId="35" xfId="212" applyFont="1" applyFill="1" applyBorder="1" applyAlignment="1">
      <alignment horizontal="right" vertical="center"/>
    </xf>
    <xf numFmtId="0" fontId="30" fillId="0" borderId="42" xfId="0" applyFont="1" applyFill="1" applyBorder="1" applyAlignment="1">
      <alignment vertical="center" wrapText="1"/>
    </xf>
    <xf numFmtId="0" fontId="30" fillId="0" borderId="42" xfId="0" applyFont="1" applyFill="1" applyBorder="1" applyAlignment="1">
      <alignment horizontal="center" vertical="center"/>
    </xf>
    <xf numFmtId="43" fontId="30" fillId="0" borderId="42" xfId="212" applyFont="1" applyFill="1" applyBorder="1" applyAlignment="1">
      <alignment horizontal="center" vertical="center"/>
    </xf>
    <xf numFmtId="43" fontId="30" fillId="0" borderId="42" xfId="212" applyFont="1" applyFill="1" applyBorder="1" applyAlignment="1">
      <alignment horizontal="right" vertical="center"/>
    </xf>
    <xf numFmtId="0" fontId="24" fillId="0" borderId="95" xfId="0" applyFont="1" applyFill="1" applyBorder="1" applyAlignment="1">
      <alignment horizontal="center" vertical="center"/>
    </xf>
    <xf numFmtId="0" fontId="23" fillId="0" borderId="96" xfId="0" applyFont="1" applyFill="1" applyBorder="1" applyAlignment="1">
      <alignment horizontal="center" vertical="center" wrapText="1"/>
    </xf>
    <xf numFmtId="0" fontId="23" fillId="0" borderId="97" xfId="0" applyFont="1" applyFill="1" applyBorder="1" applyAlignment="1">
      <alignment horizontal="justify" vertical="center" wrapText="1"/>
    </xf>
    <xf numFmtId="9" fontId="27" fillId="0" borderId="97" xfId="0" applyNumberFormat="1" applyFont="1" applyFill="1" applyBorder="1" applyAlignment="1" applyProtection="1">
      <alignment horizontal="center" vertical="center" wrapText="1"/>
      <protection locked="0"/>
    </xf>
    <xf numFmtId="43" fontId="27" fillId="0" borderId="97" xfId="212" applyFont="1" applyFill="1" applyBorder="1" applyAlignment="1" applyProtection="1">
      <alignment horizontal="center" vertical="center" wrapText="1"/>
      <protection locked="0"/>
    </xf>
    <xf numFmtId="43" fontId="27" fillId="0" borderId="97" xfId="212" applyFont="1" applyFill="1" applyBorder="1" applyAlignment="1">
      <alignment horizontal="center" vertical="center"/>
    </xf>
    <xf numFmtId="43" fontId="27" fillId="0" borderId="97" xfId="212" applyFont="1" applyFill="1" applyBorder="1" applyAlignment="1">
      <alignment horizontal="right" vertical="center"/>
    </xf>
    <xf numFmtId="169" fontId="27" fillId="0" borderId="98" xfId="212" applyNumberFormat="1" applyFont="1" applyFill="1" applyBorder="1" applyAlignment="1">
      <alignment horizontal="right" vertical="center"/>
    </xf>
    <xf numFmtId="169" fontId="27" fillId="0" borderId="99" xfId="212" applyNumberFormat="1" applyFont="1" applyFill="1" applyBorder="1" applyAlignment="1">
      <alignment horizontal="right" vertical="center"/>
    </xf>
    <xf numFmtId="0" fontId="30" fillId="0" borderId="42" xfId="0" applyFont="1" applyFill="1" applyBorder="1" applyAlignment="1">
      <alignment horizontal="justify" vertical="center" wrapText="1"/>
    </xf>
    <xf numFmtId="0" fontId="24" fillId="0" borderId="100" xfId="0" applyFont="1" applyFill="1" applyBorder="1" applyAlignment="1">
      <alignment horizontal="center" vertical="center"/>
    </xf>
    <xf numFmtId="0" fontId="23" fillId="0" borderId="101" xfId="0" applyFont="1" applyFill="1" applyBorder="1" applyAlignment="1">
      <alignment horizontal="center" vertical="center" wrapText="1"/>
    </xf>
    <xf numFmtId="0" fontId="24" fillId="0" borderId="101" xfId="0" applyFont="1" applyFill="1" applyBorder="1" applyAlignment="1">
      <alignment horizontal="justify" vertical="center" wrapText="1"/>
    </xf>
    <xf numFmtId="0" fontId="29" fillId="0" borderId="101" xfId="0" applyFont="1" applyFill="1" applyBorder="1" applyAlignment="1">
      <alignment horizontal="center" vertical="center"/>
    </xf>
    <xf numFmtId="43" fontId="29" fillId="0" borderId="101" xfId="212" applyFont="1" applyFill="1" applyBorder="1" applyAlignment="1">
      <alignment horizontal="center" vertical="center"/>
    </xf>
    <xf numFmtId="43" fontId="29" fillId="0" borderId="101" xfId="212" applyFont="1" applyFill="1" applyBorder="1" applyAlignment="1">
      <alignment horizontal="right" vertical="center"/>
    </xf>
    <xf numFmtId="43" fontId="27" fillId="0" borderId="102" xfId="0" applyNumberFormat="1" applyFont="1" applyFill="1" applyBorder="1" applyAlignment="1">
      <alignment horizontal="center" vertical="center"/>
    </xf>
    <xf numFmtId="169" fontId="30" fillId="0" borderId="103" xfId="212" applyNumberFormat="1" applyFont="1" applyFill="1" applyBorder="1" applyAlignment="1">
      <alignment horizontal="right" vertical="center"/>
    </xf>
    <xf numFmtId="0" fontId="23" fillId="0" borderId="104" xfId="0" applyFont="1" applyFill="1" applyBorder="1" applyAlignment="1">
      <alignment horizontal="center" vertical="center" wrapText="1"/>
    </xf>
    <xf numFmtId="43" fontId="27" fillId="0" borderId="101" xfId="212" applyFont="1" applyFill="1" applyBorder="1" applyAlignment="1">
      <alignment horizontal="center" vertical="center"/>
    </xf>
    <xf numFmtId="169" fontId="27" fillId="0" borderId="105" xfId="212" applyNumberFormat="1" applyFont="1" applyFill="1" applyBorder="1" applyAlignment="1">
      <alignment horizontal="right" vertical="center"/>
    </xf>
    <xf numFmtId="0" fontId="23" fillId="0" borderId="97" xfId="0" applyFont="1" applyFill="1" applyBorder="1" applyAlignment="1">
      <alignment horizontal="center" vertical="center" wrapText="1"/>
    </xf>
    <xf numFmtId="0" fontId="30" fillId="0" borderId="97" xfId="0" applyFont="1" applyFill="1" applyBorder="1" applyAlignment="1">
      <alignment horizontal="justify" vertical="center" wrapText="1"/>
    </xf>
    <xf numFmtId="0" fontId="30" fillId="0" borderId="97" xfId="0" applyFont="1" applyFill="1" applyBorder="1" applyAlignment="1">
      <alignment horizontal="center" vertical="center"/>
    </xf>
    <xf numFmtId="43" fontId="30" fillId="0" borderId="97" xfId="212" applyFont="1" applyFill="1" applyBorder="1" applyAlignment="1">
      <alignment horizontal="center" vertical="center"/>
    </xf>
    <xf numFmtId="43" fontId="23" fillId="0" borderId="97" xfId="212" applyFont="1" applyFill="1" applyBorder="1" applyAlignment="1">
      <alignment horizontal="right" vertical="center"/>
    </xf>
    <xf numFmtId="169" fontId="30" fillId="0" borderId="98" xfId="212" applyNumberFormat="1" applyFont="1" applyFill="1" applyBorder="1" applyAlignment="1">
      <alignment horizontal="right" vertical="center"/>
    </xf>
    <xf numFmtId="0" fontId="23" fillId="0" borderId="41" xfId="0" applyFont="1" applyFill="1" applyBorder="1" applyAlignment="1">
      <alignment horizontal="center" vertical="center"/>
    </xf>
    <xf numFmtId="0" fontId="23" fillId="0" borderId="42" xfId="0" applyFont="1" applyFill="1" applyBorder="1" applyAlignment="1">
      <alignment horizontal="center" vertical="center"/>
    </xf>
    <xf numFmtId="0" fontId="24" fillId="0" borderId="35" xfId="0" applyFont="1" applyFill="1" applyBorder="1" applyAlignment="1">
      <alignment horizontal="justify" vertical="center" wrapText="1"/>
    </xf>
    <xf numFmtId="0" fontId="24" fillId="0" borderId="35" xfId="0" applyFont="1" applyFill="1" applyBorder="1" applyAlignment="1">
      <alignment horizontal="center" vertical="center"/>
    </xf>
    <xf numFmtId="43" fontId="27" fillId="0" borderId="35" xfId="212" applyFont="1" applyFill="1" applyBorder="1" applyAlignment="1">
      <alignment horizontal="center" vertical="center"/>
    </xf>
    <xf numFmtId="0" fontId="23" fillId="0" borderId="95" xfId="0" applyFont="1" applyFill="1" applyBorder="1" applyAlignment="1">
      <alignment horizontal="center" vertical="center"/>
    </xf>
    <xf numFmtId="0" fontId="38" fillId="0" borderId="96" xfId="0" applyFont="1" applyFill="1" applyBorder="1" applyAlignment="1">
      <alignment horizontal="center" vertical="center" wrapText="1"/>
    </xf>
    <xf numFmtId="0" fontId="0" fillId="0" borderId="86" xfId="0" applyBorder="1"/>
    <xf numFmtId="0" fontId="23" fillId="0" borderId="50" xfId="0" applyFont="1" applyFill="1" applyBorder="1" applyAlignment="1">
      <alignment horizontal="center" vertical="center"/>
    </xf>
    <xf numFmtId="43" fontId="24" fillId="0" borderId="101" xfId="212" applyFont="1" applyFill="1" applyBorder="1" applyAlignment="1">
      <alignment horizontal="center" vertical="center"/>
    </xf>
    <xf numFmtId="0" fontId="23" fillId="0" borderId="11" xfId="0" applyFont="1" applyFill="1" applyBorder="1" applyAlignment="1">
      <alignment horizontal="justify" vertical="center" wrapText="1"/>
    </xf>
    <xf numFmtId="43" fontId="27" fillId="0" borderId="11" xfId="212" applyFont="1" applyFill="1" applyBorder="1" applyAlignment="1" applyProtection="1">
      <alignment horizontal="center" vertical="center" wrapText="1"/>
      <protection locked="0"/>
    </xf>
    <xf numFmtId="43" fontId="29" fillId="0" borderId="11" xfId="212" applyFont="1" applyFill="1" applyBorder="1" applyAlignment="1">
      <alignment horizontal="center" vertical="center"/>
    </xf>
    <xf numFmtId="169" fontId="27" fillId="0" borderId="106" xfId="212" applyNumberFormat="1" applyFont="1" applyFill="1" applyBorder="1" applyAlignment="1">
      <alignment horizontal="right" vertical="center"/>
    </xf>
    <xf numFmtId="0" fontId="30" fillId="0" borderId="35" xfId="0" applyFont="1" applyFill="1" applyBorder="1" applyAlignment="1">
      <alignment horizontal="justify" vertical="center" wrapText="1"/>
    </xf>
    <xf numFmtId="169" fontId="23" fillId="0" borderId="9" xfId="0" applyNumberFormat="1" applyFont="1" applyFill="1" applyBorder="1" applyAlignment="1">
      <alignment horizontal="center" vertical="center"/>
    </xf>
    <xf numFmtId="0" fontId="27" fillId="0" borderId="9" xfId="0" applyFont="1" applyBorder="1" applyAlignment="1">
      <alignment horizontal="center" vertical="center"/>
    </xf>
    <xf numFmtId="0" fontId="27" fillId="0" borderId="49" xfId="0" applyFont="1" applyBorder="1" applyAlignment="1">
      <alignment horizontal="center" vertical="center"/>
    </xf>
    <xf numFmtId="0" fontId="27" fillId="0" borderId="50" xfId="0" applyFont="1" applyBorder="1" applyAlignment="1">
      <alignment horizontal="center" vertical="center"/>
    </xf>
    <xf numFmtId="0" fontId="23" fillId="0" borderId="44" xfId="0" applyFont="1" applyFill="1" applyBorder="1" applyAlignment="1">
      <alignment horizontal="center" vertical="center" wrapText="1"/>
    </xf>
    <xf numFmtId="0" fontId="23" fillId="0" borderId="47" xfId="0" applyFont="1" applyFill="1" applyBorder="1" applyAlignment="1">
      <alignment horizontal="center" vertical="center" wrapText="1"/>
    </xf>
    <xf numFmtId="0" fontId="28" fillId="0" borderId="44" xfId="0" applyFont="1" applyBorder="1" applyAlignment="1">
      <alignment horizontal="center" vertical="center" wrapText="1"/>
    </xf>
    <xf numFmtId="0" fontId="28" fillId="0" borderId="47" xfId="0" applyFont="1" applyBorder="1" applyAlignment="1">
      <alignment horizontal="center" vertical="center" wrapText="1"/>
    </xf>
    <xf numFmtId="0" fontId="28" fillId="0" borderId="44" xfId="0" applyFont="1" applyBorder="1" applyAlignment="1">
      <alignment horizontal="center" vertical="center"/>
    </xf>
    <xf numFmtId="0" fontId="28" fillId="0" borderId="47" xfId="0" applyFont="1" applyBorder="1" applyAlignment="1">
      <alignment horizontal="center" vertical="center"/>
    </xf>
    <xf numFmtId="43" fontId="28" fillId="0" borderId="44" xfId="212" applyFont="1" applyBorder="1" applyAlignment="1">
      <alignment horizontal="center" vertical="center"/>
    </xf>
    <xf numFmtId="43" fontId="28" fillId="0" borderId="47" xfId="212" applyFont="1" applyBorder="1" applyAlignment="1">
      <alignment horizontal="center" vertical="center"/>
    </xf>
    <xf numFmtId="43" fontId="22" fillId="0" borderId="37" xfId="212" applyFont="1" applyBorder="1" applyAlignment="1">
      <alignment horizontal="center" vertical="center"/>
    </xf>
    <xf numFmtId="43" fontId="28" fillId="0" borderId="45" xfId="212" applyFont="1" applyBorder="1" applyAlignment="1">
      <alignment horizontal="center" vertical="center"/>
    </xf>
    <xf numFmtId="43" fontId="28" fillId="0" borderId="46" xfId="212" applyFont="1" applyBorder="1" applyAlignment="1">
      <alignment horizontal="center" vertical="center"/>
    </xf>
    <xf numFmtId="0" fontId="4" fillId="0" borderId="30" xfId="0" applyFont="1" applyBorder="1" applyAlignment="1">
      <alignment horizontal="left"/>
    </xf>
    <xf numFmtId="0" fontId="4" fillId="0" borderId="48" xfId="0" applyFont="1" applyBorder="1" applyAlignment="1">
      <alignment horizontal="left"/>
    </xf>
    <xf numFmtId="0" fontId="4" fillId="0" borderId="62" xfId="0" applyFont="1" applyBorder="1" applyAlignment="1">
      <alignment horizontal="left"/>
    </xf>
    <xf numFmtId="0" fontId="4" fillId="0" borderId="82" xfId="0" applyFont="1" applyBorder="1" applyAlignment="1">
      <alignment horizontal="left"/>
    </xf>
    <xf numFmtId="0" fontId="4" fillId="0" borderId="83" xfId="0" applyFont="1" applyBorder="1" applyAlignment="1">
      <alignment horizontal="left"/>
    </xf>
    <xf numFmtId="0" fontId="4" fillId="0" borderId="84" xfId="0" applyFont="1" applyBorder="1" applyAlignment="1">
      <alignment horizontal="left"/>
    </xf>
    <xf numFmtId="0" fontId="4" fillId="20" borderId="58" xfId="0" applyFont="1" applyFill="1" applyBorder="1" applyAlignment="1">
      <alignment horizontal="center" vertical="center"/>
    </xf>
    <xf numFmtId="0" fontId="4" fillId="20" borderId="52" xfId="0" applyFont="1" applyFill="1" applyBorder="1" applyAlignment="1">
      <alignment horizontal="center" vertical="center"/>
    </xf>
    <xf numFmtId="0" fontId="4" fillId="20" borderId="59" xfId="0" applyFont="1" applyFill="1" applyBorder="1" applyAlignment="1">
      <alignment horizontal="center" vertical="center"/>
    </xf>
    <xf numFmtId="11" fontId="4" fillId="20" borderId="16" xfId="0" applyNumberFormat="1" applyFont="1" applyFill="1" applyBorder="1" applyAlignment="1">
      <alignment horizontal="center" vertical="center" wrapText="1"/>
    </xf>
    <xf numFmtId="0" fontId="4" fillId="20" borderId="28" xfId="0" applyFont="1" applyFill="1" applyBorder="1" applyAlignment="1">
      <alignment horizontal="center" vertical="center" wrapText="1"/>
    </xf>
    <xf numFmtId="0" fontId="4" fillId="20" borderId="17" xfId="0" applyFont="1" applyFill="1" applyBorder="1" applyAlignment="1">
      <alignment horizontal="center" vertical="center" wrapText="1"/>
    </xf>
    <xf numFmtId="10" fontId="4" fillId="17" borderId="15" xfId="0" applyNumberFormat="1" applyFont="1" applyFill="1" applyBorder="1" applyAlignment="1" applyProtection="1">
      <alignment horizontal="center" vertical="center" wrapText="1"/>
      <protection locked="0"/>
    </xf>
    <xf numFmtId="10" fontId="4" fillId="17" borderId="28" xfId="0" applyNumberFormat="1" applyFont="1" applyFill="1" applyBorder="1" applyAlignment="1" applyProtection="1">
      <alignment horizontal="center" vertical="center" wrapText="1"/>
      <protection locked="0"/>
    </xf>
    <xf numFmtId="10" fontId="4" fillId="17" borderId="61" xfId="0" applyNumberFormat="1" applyFont="1" applyFill="1" applyBorder="1" applyAlignment="1" applyProtection="1">
      <alignment horizontal="center" vertical="center" wrapText="1"/>
      <protection locked="0"/>
    </xf>
    <xf numFmtId="10" fontId="4" fillId="17" borderId="16" xfId="0" applyNumberFormat="1" applyFont="1" applyFill="1" applyBorder="1" applyAlignment="1" applyProtection="1">
      <alignment horizontal="center" vertical="center" wrapText="1"/>
      <protection locked="0"/>
    </xf>
    <xf numFmtId="10" fontId="4" fillId="17" borderId="17" xfId="0" applyNumberFormat="1" applyFont="1" applyFill="1" applyBorder="1" applyAlignment="1" applyProtection="1">
      <alignment horizontal="center" vertical="center" wrapText="1"/>
      <protection locked="0"/>
    </xf>
    <xf numFmtId="4" fontId="4" fillId="20" borderId="16" xfId="160" applyNumberFormat="1" applyFont="1" applyFill="1" applyBorder="1" applyAlignment="1">
      <alignment horizontal="center" vertical="center"/>
    </xf>
    <xf numFmtId="4" fontId="4" fillId="20" borderId="28" xfId="160" applyNumberFormat="1" applyFont="1" applyFill="1" applyBorder="1" applyAlignment="1">
      <alignment horizontal="center" vertical="center"/>
    </xf>
    <xf numFmtId="4" fontId="4" fillId="20" borderId="17" xfId="160" applyNumberFormat="1" applyFont="1" applyFill="1" applyBorder="1" applyAlignment="1">
      <alignment horizontal="center" vertical="center"/>
    </xf>
    <xf numFmtId="0" fontId="4" fillId="0" borderId="80" xfId="0" applyFont="1" applyBorder="1" applyAlignment="1">
      <alignment horizontal="left"/>
    </xf>
    <xf numFmtId="0" fontId="4" fillId="0" borderId="45" xfId="0" applyFont="1" applyBorder="1" applyAlignment="1">
      <alignment horizontal="left"/>
    </xf>
    <xf numFmtId="0" fontId="4" fillId="0" borderId="81" xfId="0" applyFont="1" applyBorder="1" applyAlignment="1">
      <alignment horizontal="left"/>
    </xf>
    <xf numFmtId="0" fontId="4" fillId="20" borderId="16" xfId="0" applyFont="1" applyFill="1" applyBorder="1" applyAlignment="1">
      <alignment horizontal="center" vertical="center" wrapText="1"/>
    </xf>
    <xf numFmtId="49" fontId="31" fillId="17" borderId="9" xfId="0" applyNumberFormat="1" applyFont="1" applyFill="1" applyBorder="1" applyAlignment="1" applyProtection="1">
      <alignment horizontal="center" vertical="center" wrapText="1"/>
      <protection locked="0"/>
    </xf>
    <xf numFmtId="49" fontId="31" fillId="17" borderId="64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23" xfId="0" applyNumberFormat="1" applyFont="1" applyFill="1" applyBorder="1" applyAlignment="1" applyProtection="1">
      <alignment horizontal="center" vertical="center" wrapText="1"/>
      <protection locked="0"/>
    </xf>
    <xf numFmtId="0" fontId="20" fillId="17" borderId="9" xfId="0" applyNumberFormat="1" applyFont="1" applyFill="1" applyBorder="1" applyAlignment="1" applyProtection="1">
      <alignment horizontal="center" vertical="center" wrapText="1"/>
      <protection locked="0"/>
    </xf>
    <xf numFmtId="0" fontId="20" fillId="17" borderId="64" xfId="0" applyNumberFormat="1" applyFont="1" applyFill="1" applyBorder="1" applyAlignment="1" applyProtection="1">
      <alignment horizontal="center" vertical="center" wrapText="1"/>
      <protection locked="0"/>
    </xf>
    <xf numFmtId="0" fontId="4" fillId="20" borderId="19" xfId="0" applyFont="1" applyFill="1" applyBorder="1" applyAlignment="1">
      <alignment horizontal="center" vertical="center"/>
    </xf>
    <xf numFmtId="0" fontId="4" fillId="20" borderId="60" xfId="0" applyFont="1" applyFill="1" applyBorder="1" applyAlignment="1">
      <alignment horizontal="center" vertical="center"/>
    </xf>
    <xf numFmtId="0" fontId="4" fillId="20" borderId="15" xfId="0" applyFont="1" applyFill="1" applyBorder="1" applyAlignment="1">
      <alignment horizontal="center" vertical="center" wrapText="1"/>
    </xf>
    <xf numFmtId="0" fontId="4" fillId="20" borderId="61" xfId="0" applyFont="1" applyFill="1" applyBorder="1" applyAlignment="1">
      <alignment horizontal="center" vertical="center" wrapText="1"/>
    </xf>
    <xf numFmtId="4" fontId="4" fillId="17" borderId="15" xfId="160" applyNumberFormat="1" applyFont="1" applyFill="1" applyBorder="1" applyAlignment="1" applyProtection="1">
      <alignment horizontal="center" vertical="center" wrapText="1"/>
      <protection locked="0"/>
    </xf>
    <xf numFmtId="4" fontId="4" fillId="17" borderId="28" xfId="160" applyNumberFormat="1" applyFont="1" applyFill="1" applyBorder="1" applyAlignment="1" applyProtection="1">
      <alignment horizontal="center" vertical="center" wrapText="1"/>
      <protection locked="0"/>
    </xf>
    <xf numFmtId="4" fontId="4" fillId="17" borderId="61" xfId="160" applyNumberFormat="1" applyFont="1" applyFill="1" applyBorder="1" applyAlignment="1" applyProtection="1">
      <alignment horizontal="center" vertical="center" wrapText="1"/>
      <protection locked="0"/>
    </xf>
    <xf numFmtId="49" fontId="4" fillId="18" borderId="58" xfId="0" applyNumberFormat="1" applyFont="1" applyFill="1" applyBorder="1" applyAlignment="1" applyProtection="1">
      <alignment horizontal="center" vertical="center" wrapText="1"/>
      <protection locked="0"/>
    </xf>
    <xf numFmtId="49" fontId="4" fillId="18" borderId="65" xfId="0" applyNumberFormat="1" applyFont="1" applyFill="1" applyBorder="1" applyAlignment="1" applyProtection="1">
      <alignment horizontal="center" vertical="center" wrapText="1"/>
      <protection locked="0"/>
    </xf>
    <xf numFmtId="0" fontId="4" fillId="18" borderId="16" xfId="0" applyNumberFormat="1" applyFont="1" applyFill="1" applyBorder="1" applyAlignment="1" applyProtection="1">
      <alignment horizontal="center" vertical="center" wrapText="1"/>
      <protection locked="0"/>
    </xf>
    <xf numFmtId="0" fontId="4" fillId="18" borderId="31" xfId="0" applyNumberFormat="1" applyFont="1" applyFill="1" applyBorder="1" applyAlignment="1" applyProtection="1">
      <alignment horizontal="center" vertical="center" wrapText="1"/>
      <protection locked="0"/>
    </xf>
    <xf numFmtId="4" fontId="4" fillId="17" borderId="16" xfId="160" applyNumberFormat="1" applyFont="1" applyFill="1" applyBorder="1" applyAlignment="1" applyProtection="1">
      <alignment horizontal="center" vertical="center" wrapText="1"/>
      <protection locked="0"/>
    </xf>
    <xf numFmtId="4" fontId="4" fillId="17" borderId="17" xfId="16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Border="1" applyAlignment="1">
      <alignment horizontal="center" vertical="center"/>
    </xf>
    <xf numFmtId="0" fontId="31" fillId="0" borderId="0" xfId="0" applyFont="1" applyBorder="1" applyAlignment="1">
      <alignment horizontal="center" vertical="center"/>
    </xf>
    <xf numFmtId="0" fontId="3" fillId="0" borderId="30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48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62" xfId="0" applyNumberFormat="1" applyFont="1" applyFill="1" applyBorder="1" applyAlignment="1" applyProtection="1">
      <alignment horizontal="center" vertical="center" wrapText="1"/>
      <protection locked="0"/>
    </xf>
    <xf numFmtId="10" fontId="5" fillId="17" borderId="30" xfId="0" applyNumberFormat="1" applyFont="1" applyFill="1" applyBorder="1" applyAlignment="1" applyProtection="1">
      <alignment horizontal="center" vertical="center" wrapText="1"/>
      <protection locked="0"/>
    </xf>
    <xf numFmtId="10" fontId="5" fillId="17" borderId="48" xfId="0" applyNumberFormat="1" applyFont="1" applyFill="1" applyBorder="1" applyAlignment="1" applyProtection="1">
      <alignment horizontal="center" vertical="center" wrapText="1"/>
      <protection locked="0"/>
    </xf>
    <xf numFmtId="10" fontId="5" fillId="17" borderId="62" xfId="0" applyNumberFormat="1" applyFont="1" applyFill="1" applyBorder="1" applyAlignment="1" applyProtection="1">
      <alignment horizontal="center" vertical="center" wrapText="1"/>
      <protection locked="0"/>
    </xf>
    <xf numFmtId="10" fontId="4" fillId="18" borderId="16" xfId="0" applyNumberFormat="1" applyFont="1" applyFill="1" applyBorder="1" applyAlignment="1" applyProtection="1">
      <alignment horizontal="center" vertical="center" wrapText="1"/>
      <protection locked="0"/>
    </xf>
    <xf numFmtId="10" fontId="4" fillId="18" borderId="31" xfId="0" applyNumberFormat="1" applyFont="1" applyFill="1" applyBorder="1" applyAlignment="1" applyProtection="1">
      <alignment horizontal="center" vertical="center" wrapText="1"/>
      <protection locked="0"/>
    </xf>
    <xf numFmtId="4" fontId="4" fillId="18" borderId="16" xfId="160" applyNumberFormat="1" applyFont="1" applyFill="1" applyBorder="1" applyAlignment="1" applyProtection="1">
      <alignment horizontal="center" vertical="center" wrapText="1"/>
      <protection locked="0"/>
    </xf>
    <xf numFmtId="4" fontId="4" fillId="18" borderId="31" xfId="160" applyNumberFormat="1" applyFont="1" applyFill="1" applyBorder="1" applyAlignment="1" applyProtection="1">
      <alignment horizontal="center" vertical="center" wrapText="1"/>
      <protection locked="0"/>
    </xf>
    <xf numFmtId="4" fontId="19" fillId="19" borderId="29" xfId="160" applyNumberFormat="1" applyFont="1" applyFill="1" applyBorder="1" applyAlignment="1" applyProtection="1">
      <alignment horizontal="center" vertical="center" wrapText="1"/>
      <protection locked="0"/>
    </xf>
    <xf numFmtId="4" fontId="19" fillId="19" borderId="28" xfId="160" applyNumberFormat="1" applyFont="1" applyFill="1" applyBorder="1" applyAlignment="1" applyProtection="1">
      <alignment horizontal="center" vertical="center" wrapText="1"/>
      <protection locked="0"/>
    </xf>
    <xf numFmtId="0" fontId="6" fillId="0" borderId="63" xfId="0" applyFont="1" applyBorder="1" applyAlignment="1">
      <alignment horizontal="center" vertical="center"/>
    </xf>
    <xf numFmtId="0" fontId="31" fillId="0" borderId="56" xfId="0" applyFont="1" applyBorder="1" applyAlignment="1">
      <alignment horizontal="center" vertical="center"/>
    </xf>
    <xf numFmtId="0" fontId="31" fillId="0" borderId="57" xfId="0" applyFont="1" applyBorder="1" applyAlignment="1">
      <alignment horizontal="center" vertical="center"/>
    </xf>
    <xf numFmtId="0" fontId="33" fillId="0" borderId="70" xfId="170" applyFont="1" applyBorder="1" applyAlignment="1">
      <alignment horizontal="center" vertical="center"/>
    </xf>
    <xf numFmtId="0" fontId="33" fillId="0" borderId="71" xfId="170" applyFont="1" applyBorder="1" applyAlignment="1">
      <alignment horizontal="center" vertical="center"/>
    </xf>
    <xf numFmtId="0" fontId="39" fillId="0" borderId="68" xfId="170" applyFont="1" applyBorder="1" applyAlignment="1">
      <alignment horizontal="center" vertical="center"/>
    </xf>
    <xf numFmtId="0" fontId="39" fillId="0" borderId="70" xfId="170" applyFont="1" applyBorder="1" applyAlignment="1">
      <alignment horizontal="center" vertical="center"/>
    </xf>
    <xf numFmtId="0" fontId="39" fillId="0" borderId="71" xfId="170" applyFont="1" applyBorder="1" applyAlignment="1">
      <alignment horizontal="center" vertical="center"/>
    </xf>
    <xf numFmtId="0" fontId="35" fillId="0" borderId="0" xfId="170" applyFont="1" applyAlignment="1">
      <alignment horizontal="center" vertical="center"/>
    </xf>
    <xf numFmtId="0" fontId="35" fillId="0" borderId="0" xfId="170" applyFont="1" applyAlignment="1">
      <alignment horizontal="center" vertical="center" wrapText="1"/>
    </xf>
  </cellXfs>
  <cellStyles count="215">
    <cellStyle name="20% - Ênfase1" xfId="1"/>
    <cellStyle name="20% - Ênfase1 10" xfId="2"/>
    <cellStyle name="20% - Ênfase1 11" xfId="3"/>
    <cellStyle name="20% - Ênfase1 12" xfId="4"/>
    <cellStyle name="20% - Ênfase1 2" xfId="5"/>
    <cellStyle name="20% - Ênfase1 3" xfId="6"/>
    <cellStyle name="20% - Ênfase1 4" xfId="7"/>
    <cellStyle name="20% - Ênfase1 5" xfId="8"/>
    <cellStyle name="20% - Ênfase1 6" xfId="9"/>
    <cellStyle name="20% - Ênfase1 7" xfId="10"/>
    <cellStyle name="20% - Ênfase1 8" xfId="11"/>
    <cellStyle name="20% - Ênfase1 9" xfId="12"/>
    <cellStyle name="20% - Ênfase2" xfId="13"/>
    <cellStyle name="20% - Ênfase2 10" xfId="14"/>
    <cellStyle name="20% - Ênfase2 11" xfId="15"/>
    <cellStyle name="20% - Ênfase2 12" xfId="16"/>
    <cellStyle name="20% - Ênfase2 2" xfId="17"/>
    <cellStyle name="20% - Ênfase2 3" xfId="18"/>
    <cellStyle name="20% - Ênfase2 4" xfId="19"/>
    <cellStyle name="20% - Ênfase2 5" xfId="20"/>
    <cellStyle name="20% - Ênfase2 6" xfId="21"/>
    <cellStyle name="20% - Ênfase2 7" xfId="22"/>
    <cellStyle name="20% - Ênfase2 8" xfId="23"/>
    <cellStyle name="20% - Ênfase2 9" xfId="24"/>
    <cellStyle name="20% - Ênfase3" xfId="25"/>
    <cellStyle name="20% - Ênfase3 10" xfId="26"/>
    <cellStyle name="20% - Ênfase3 11" xfId="27"/>
    <cellStyle name="20% - Ênfase3 12" xfId="28"/>
    <cellStyle name="20% - Ênfase3 2" xfId="29"/>
    <cellStyle name="20% - Ênfase3 3" xfId="30"/>
    <cellStyle name="20% - Ênfase3 4" xfId="31"/>
    <cellStyle name="20% - Ênfase3 5" xfId="32"/>
    <cellStyle name="20% - Ênfase3 6" xfId="33"/>
    <cellStyle name="20% - Ênfase3 7" xfId="34"/>
    <cellStyle name="20% - Ênfase3 8" xfId="35"/>
    <cellStyle name="20% - Ênfase3 9" xfId="36"/>
    <cellStyle name="20% - Ênfase4" xfId="37"/>
    <cellStyle name="20% - Ênfase4 10" xfId="38"/>
    <cellStyle name="20% - Ênfase4 11" xfId="39"/>
    <cellStyle name="20% - Ênfase4 12" xfId="40"/>
    <cellStyle name="20% - Ênfase4 2" xfId="41"/>
    <cellStyle name="20% - Ênfase4 3" xfId="42"/>
    <cellStyle name="20% - Ênfase4 4" xfId="43"/>
    <cellStyle name="20% - Ênfase4 5" xfId="44"/>
    <cellStyle name="20% - Ênfase4 6" xfId="45"/>
    <cellStyle name="20% - Ênfase4 7" xfId="46"/>
    <cellStyle name="20% - Ênfase4 8" xfId="47"/>
    <cellStyle name="20% - Ênfase4 9" xfId="48"/>
    <cellStyle name="20% - Ênfase5" xfId="49"/>
    <cellStyle name="20% - Ênfase5 10" xfId="50"/>
    <cellStyle name="20% - Ênfase5 11" xfId="51"/>
    <cellStyle name="20% - Ênfase5 12" xfId="52"/>
    <cellStyle name="20% - Ênfase5 2" xfId="53"/>
    <cellStyle name="20% - Ênfase5 3" xfId="54"/>
    <cellStyle name="20% - Ênfase5 4" xfId="55"/>
    <cellStyle name="20% - Ênfase5 5" xfId="56"/>
    <cellStyle name="20% - Ênfase5 6" xfId="57"/>
    <cellStyle name="20% - Ênfase5 7" xfId="58"/>
    <cellStyle name="20% - Ênfase5 8" xfId="59"/>
    <cellStyle name="20% - Ênfase5 9" xfId="60"/>
    <cellStyle name="20% - Ênfase6" xfId="61"/>
    <cellStyle name="20% - Ênfase6 10" xfId="62"/>
    <cellStyle name="20% - Ênfase6 11" xfId="63"/>
    <cellStyle name="20% - Ênfase6 12" xfId="64"/>
    <cellStyle name="20% - Ênfase6 2" xfId="65"/>
    <cellStyle name="20% - Ênfase6 3" xfId="66"/>
    <cellStyle name="20% - Ênfase6 4" xfId="67"/>
    <cellStyle name="20% - Ênfase6 5" xfId="68"/>
    <cellStyle name="20% - Ênfase6 6" xfId="69"/>
    <cellStyle name="20% - Ênfase6 7" xfId="70"/>
    <cellStyle name="20% - Ênfase6 8" xfId="71"/>
    <cellStyle name="20% - Ênfase6 9" xfId="72"/>
    <cellStyle name="40% - Ênfase1" xfId="73"/>
    <cellStyle name="40% - Ênfase1 10" xfId="74"/>
    <cellStyle name="40% - Ênfase1 11" xfId="75"/>
    <cellStyle name="40% - Ênfase1 12" xfId="76"/>
    <cellStyle name="40% - Ênfase1 2" xfId="77"/>
    <cellStyle name="40% - Ênfase1 3" xfId="78"/>
    <cellStyle name="40% - Ênfase1 4" xfId="79"/>
    <cellStyle name="40% - Ênfase1 5" xfId="80"/>
    <cellStyle name="40% - Ênfase1 6" xfId="81"/>
    <cellStyle name="40% - Ênfase1 7" xfId="82"/>
    <cellStyle name="40% - Ênfase1 8" xfId="83"/>
    <cellStyle name="40% - Ênfase1 9" xfId="84"/>
    <cellStyle name="40% - Ênfase2" xfId="85"/>
    <cellStyle name="40% - Ênfase2 10" xfId="86"/>
    <cellStyle name="40% - Ênfase2 11" xfId="87"/>
    <cellStyle name="40% - Ênfase2 12" xfId="88"/>
    <cellStyle name="40% - Ênfase2 2" xfId="89"/>
    <cellStyle name="40% - Ênfase2 3" xfId="90"/>
    <cellStyle name="40% - Ênfase2 4" xfId="91"/>
    <cellStyle name="40% - Ênfase2 5" xfId="92"/>
    <cellStyle name="40% - Ênfase2 6" xfId="93"/>
    <cellStyle name="40% - Ênfase2 7" xfId="94"/>
    <cellStyle name="40% - Ênfase2 8" xfId="95"/>
    <cellStyle name="40% - Ênfase2 9" xfId="96"/>
    <cellStyle name="40% - Ênfase3" xfId="97"/>
    <cellStyle name="40% - Ênfase3 10" xfId="98"/>
    <cellStyle name="40% - Ênfase3 11" xfId="99"/>
    <cellStyle name="40% - Ênfase3 12" xfId="100"/>
    <cellStyle name="40% - Ênfase3 2" xfId="101"/>
    <cellStyle name="40% - Ênfase3 3" xfId="102"/>
    <cellStyle name="40% - Ênfase3 4" xfId="103"/>
    <cellStyle name="40% - Ênfase3 5" xfId="104"/>
    <cellStyle name="40% - Ênfase3 6" xfId="105"/>
    <cellStyle name="40% - Ênfase3 7" xfId="106"/>
    <cellStyle name="40% - Ênfase3 8" xfId="107"/>
    <cellStyle name="40% - Ênfase3 9" xfId="108"/>
    <cellStyle name="40% - Ênfase4" xfId="109"/>
    <cellStyle name="40% - Ênfase4 10" xfId="110"/>
    <cellStyle name="40% - Ênfase4 11" xfId="111"/>
    <cellStyle name="40% - Ênfase4 12" xfId="112"/>
    <cellStyle name="40% - Ênfase4 2" xfId="113"/>
    <cellStyle name="40% - Ênfase4 3" xfId="114"/>
    <cellStyle name="40% - Ênfase4 4" xfId="115"/>
    <cellStyle name="40% - Ênfase4 5" xfId="116"/>
    <cellStyle name="40% - Ênfase4 6" xfId="117"/>
    <cellStyle name="40% - Ênfase4 7" xfId="118"/>
    <cellStyle name="40% - Ênfase4 8" xfId="119"/>
    <cellStyle name="40% - Ênfase4 9" xfId="120"/>
    <cellStyle name="40% - Ênfase5" xfId="121"/>
    <cellStyle name="40% - Ênfase5 10" xfId="122"/>
    <cellStyle name="40% - Ênfase5 11" xfId="123"/>
    <cellStyle name="40% - Ênfase5 12" xfId="124"/>
    <cellStyle name="40% - Ênfase5 2" xfId="125"/>
    <cellStyle name="40% - Ênfase5 3" xfId="126"/>
    <cellStyle name="40% - Ênfase5 4" xfId="127"/>
    <cellStyle name="40% - Ênfase5 5" xfId="128"/>
    <cellStyle name="40% - Ênfase5 6" xfId="129"/>
    <cellStyle name="40% - Ênfase5 7" xfId="130"/>
    <cellStyle name="40% - Ênfase5 8" xfId="131"/>
    <cellStyle name="40% - Ênfase5 9" xfId="132"/>
    <cellStyle name="40% - Ênfase6" xfId="133"/>
    <cellStyle name="40% - Ênfase6 10" xfId="134"/>
    <cellStyle name="40% - Ênfase6 11" xfId="135"/>
    <cellStyle name="40% - Ênfase6 12" xfId="136"/>
    <cellStyle name="40% - Ênfase6 2" xfId="137"/>
    <cellStyle name="40% - Ênfase6 3" xfId="138"/>
    <cellStyle name="40% - Ênfase6 4" xfId="139"/>
    <cellStyle name="40% - Ênfase6 5" xfId="140"/>
    <cellStyle name="40% - Ênfase6 6" xfId="141"/>
    <cellStyle name="40% - Ênfase6 7" xfId="142"/>
    <cellStyle name="40% - Ênfase6 8" xfId="143"/>
    <cellStyle name="40% - Ênfase6 9" xfId="144"/>
    <cellStyle name="60% - Ênfase1" xfId="145"/>
    <cellStyle name="60% - Ênfase2" xfId="146"/>
    <cellStyle name="60% - Ênfase3" xfId="147"/>
    <cellStyle name="60% - Ênfase4" xfId="148"/>
    <cellStyle name="60% - Ênfase5" xfId="149"/>
    <cellStyle name="60% - Ênfase6" xfId="150"/>
    <cellStyle name="Cálculo" xfId="151"/>
    <cellStyle name="Comma 2" xfId="152"/>
    <cellStyle name="Ênfase1" xfId="153"/>
    <cellStyle name="Ênfase2" xfId="154"/>
    <cellStyle name="Ênfase3" xfId="155"/>
    <cellStyle name="Ênfase4" xfId="156"/>
    <cellStyle name="Ênfase5" xfId="157"/>
    <cellStyle name="Ênfase6" xfId="158"/>
    <cellStyle name="Incorreto" xfId="159"/>
    <cellStyle name="Moeda" xfId="160" builtinId="4"/>
    <cellStyle name="Moeda 15" xfId="161"/>
    <cellStyle name="Moeda 18" xfId="162"/>
    <cellStyle name="Moeda 20" xfId="163"/>
    <cellStyle name="Moeda 22" xfId="164"/>
    <cellStyle name="Moeda 5 2" xfId="165"/>
    <cellStyle name="Moeda 6 2" xfId="166"/>
    <cellStyle name="Moeda 7" xfId="167"/>
    <cellStyle name="Moeda 9" xfId="168"/>
    <cellStyle name="Normal" xfId="0" builtinId="0"/>
    <cellStyle name="Normal 10" xfId="169"/>
    <cellStyle name="Normal 10 2" xfId="170"/>
    <cellStyle name="Normal 10 3" xfId="171"/>
    <cellStyle name="Normal 11 2" xfId="172"/>
    <cellStyle name="Normal 11 3" xfId="173"/>
    <cellStyle name="Normal 12 2" xfId="174"/>
    <cellStyle name="Normal 13 2" xfId="175"/>
    <cellStyle name="Normal 2" xfId="176"/>
    <cellStyle name="Normal 3 2" xfId="177"/>
    <cellStyle name="Normal 3 3" xfId="178"/>
    <cellStyle name="Normal 4" xfId="179"/>
    <cellStyle name="Normal 5" xfId="180"/>
    <cellStyle name="Normal 5 2" xfId="181"/>
    <cellStyle name="Normal 6" xfId="182"/>
    <cellStyle name="Normal 6 2" xfId="183"/>
    <cellStyle name="Normal 7" xfId="184"/>
    <cellStyle name="Normal 7 2" xfId="185"/>
    <cellStyle name="Normal 8" xfId="186"/>
    <cellStyle name="Normal 8 2" xfId="187"/>
    <cellStyle name="Normal 9" xfId="188"/>
    <cellStyle name="Normal 9 2" xfId="189"/>
    <cellStyle name="Saída" xfId="190"/>
    <cellStyle name="Separador de milhares 11" xfId="191"/>
    <cellStyle name="Separador de milhares 11 2" xfId="192"/>
    <cellStyle name="Separador de milhares 12" xfId="193"/>
    <cellStyle name="Separador de milhares 12 2" xfId="194"/>
    <cellStyle name="Separador de milhares 2" xfId="195"/>
    <cellStyle name="Separador de milhares 2 2" xfId="196"/>
    <cellStyle name="Separador de milhares 2 3" xfId="197"/>
    <cellStyle name="Separador de milhares 3" xfId="198"/>
    <cellStyle name="Separador de milhares 4" xfId="199"/>
    <cellStyle name="Separador de milhares 7" xfId="200"/>
    <cellStyle name="Separador de milhares 7 2" xfId="201"/>
    <cellStyle name="Separador de milhares 8" xfId="202"/>
    <cellStyle name="Separador de milhares 9" xfId="203"/>
    <cellStyle name="Separador de milhares 9 2" xfId="204"/>
    <cellStyle name="Texto Explicativo" xfId="205"/>
    <cellStyle name="Título" xfId="206"/>
    <cellStyle name="Título 1" xfId="207"/>
    <cellStyle name="Título 1 1" xfId="208"/>
    <cellStyle name="Título 2" xfId="209"/>
    <cellStyle name="Título 3" xfId="210"/>
    <cellStyle name="Título 4" xfId="211"/>
    <cellStyle name="Vírgula" xfId="212" builtinId="3"/>
    <cellStyle name="Vírgula 2" xfId="213"/>
    <cellStyle name="Vírgula 3" xfId="21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95250</xdr:colOff>
      <xdr:row>2</xdr:row>
      <xdr:rowOff>104775</xdr:rowOff>
    </xdr:from>
    <xdr:to>
      <xdr:col>2</xdr:col>
      <xdr:colOff>2743200</xdr:colOff>
      <xdr:row>2</xdr:row>
      <xdr:rowOff>104775</xdr:rowOff>
    </xdr:to>
    <xdr:pic>
      <xdr:nvPicPr>
        <xdr:cNvPr id="12298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90650" y="628650"/>
          <a:ext cx="26479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190500</xdr:colOff>
      <xdr:row>4</xdr:row>
      <xdr:rowOff>47625</xdr:rowOff>
    </xdr:from>
    <xdr:to>
      <xdr:col>9</xdr:col>
      <xdr:colOff>123825</xdr:colOff>
      <xdr:row>7</xdr:row>
      <xdr:rowOff>152400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19300" y="866775"/>
          <a:ext cx="5353050" cy="590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34"/>
  <sheetViews>
    <sheetView zoomScale="85" zoomScaleNormal="85" workbookViewId="0">
      <selection activeCell="B3" sqref="B3:J25"/>
    </sheetView>
  </sheetViews>
  <sheetFormatPr defaultRowHeight="12.75" x14ac:dyDescent="0.2"/>
  <cols>
    <col min="2" max="2" width="6.140625" bestFit="1" customWidth="1"/>
    <col min="3" max="3" width="20.42578125" customWidth="1"/>
    <col min="4" max="4" width="40.5703125" bestFit="1" customWidth="1"/>
    <col min="6" max="6" width="12.85546875" bestFit="1" customWidth="1"/>
    <col min="8" max="8" width="12.7109375" customWidth="1"/>
    <col min="9" max="9" width="14.28515625" bestFit="1" customWidth="1"/>
    <col min="10" max="10" width="14.42578125" bestFit="1" customWidth="1"/>
    <col min="11" max="11" width="12.85546875" bestFit="1" customWidth="1"/>
    <col min="13" max="13" width="22" bestFit="1" customWidth="1"/>
    <col min="14" max="14" width="7" bestFit="1" customWidth="1"/>
  </cols>
  <sheetData>
    <row r="2" spans="2:14" ht="13.5" thickBot="1" x14ac:dyDescent="0.25"/>
    <row r="3" spans="2:14" ht="15" x14ac:dyDescent="0.2">
      <c r="B3" s="225" t="s">
        <v>18</v>
      </c>
      <c r="C3" s="227" t="s">
        <v>143</v>
      </c>
      <c r="D3" s="229" t="s">
        <v>19</v>
      </c>
      <c r="E3" s="231" t="s">
        <v>20</v>
      </c>
      <c r="F3" s="233" t="s">
        <v>21</v>
      </c>
      <c r="G3" s="235" t="s">
        <v>87</v>
      </c>
      <c r="H3" s="236"/>
      <c r="I3" s="236"/>
      <c r="J3" s="237"/>
      <c r="K3" s="224"/>
      <c r="M3" s="56" t="s">
        <v>39</v>
      </c>
      <c r="N3" s="57">
        <f>6.97/1.8487</f>
        <v>3.7702169091794233</v>
      </c>
    </row>
    <row r="4" spans="2:14" ht="15.75" thickBot="1" x14ac:dyDescent="0.25">
      <c r="B4" s="226"/>
      <c r="C4" s="228"/>
      <c r="D4" s="230"/>
      <c r="E4" s="232"/>
      <c r="F4" s="234"/>
      <c r="G4" s="58" t="s">
        <v>33</v>
      </c>
      <c r="H4" s="58" t="s">
        <v>31</v>
      </c>
      <c r="I4" s="58" t="s">
        <v>17</v>
      </c>
      <c r="J4" s="113" t="s">
        <v>89</v>
      </c>
      <c r="K4" s="224"/>
      <c r="M4" s="56" t="s">
        <v>15</v>
      </c>
      <c r="N4" s="57">
        <f>7.58/1.8487</f>
        <v>4.1001785038134901</v>
      </c>
    </row>
    <row r="5" spans="2:14" ht="15" x14ac:dyDescent="0.2">
      <c r="B5" s="213" t="s">
        <v>22</v>
      </c>
      <c r="C5" s="214"/>
      <c r="D5" s="183" t="s">
        <v>75</v>
      </c>
      <c r="E5" s="184"/>
      <c r="F5" s="185"/>
      <c r="G5" s="166"/>
      <c r="H5" s="166"/>
      <c r="I5" s="215"/>
      <c r="J5" s="207">
        <f>I6+I7</f>
        <v>26257.599999999999</v>
      </c>
      <c r="K5" s="102"/>
      <c r="M5" s="56" t="s">
        <v>2</v>
      </c>
      <c r="N5" s="57">
        <f>10.8/1.8487</f>
        <v>5.8419429869638124</v>
      </c>
    </row>
    <row r="6" spans="2:14" ht="15" x14ac:dyDescent="0.2">
      <c r="B6" s="106"/>
      <c r="C6" s="65" t="s">
        <v>83</v>
      </c>
      <c r="D6" s="67" t="s">
        <v>81</v>
      </c>
      <c r="E6" s="60" t="s">
        <v>40</v>
      </c>
      <c r="F6" s="62">
        <v>160</v>
      </c>
      <c r="G6" s="66" t="s">
        <v>86</v>
      </c>
      <c r="H6" s="62">
        <v>80.63</v>
      </c>
      <c r="I6" s="63">
        <f>H6*F6</f>
        <v>12900.8</v>
      </c>
      <c r="J6" s="189"/>
      <c r="K6" s="102"/>
      <c r="M6" s="55" t="s">
        <v>12</v>
      </c>
      <c r="N6" s="55">
        <v>3.33</v>
      </c>
    </row>
    <row r="7" spans="2:14" ht="15.75" thickBot="1" x14ac:dyDescent="0.25">
      <c r="B7" s="216"/>
      <c r="C7" s="199" t="s">
        <v>84</v>
      </c>
      <c r="D7" s="193" t="s">
        <v>82</v>
      </c>
      <c r="E7" s="194" t="s">
        <v>40</v>
      </c>
      <c r="F7" s="195">
        <v>640</v>
      </c>
      <c r="G7" s="217" t="s">
        <v>86</v>
      </c>
      <c r="H7" s="195">
        <v>20.87</v>
      </c>
      <c r="I7" s="196">
        <f>H7*F7</f>
        <v>13356.800000000001</v>
      </c>
      <c r="J7" s="201"/>
      <c r="K7" s="102"/>
      <c r="M7" s="55" t="s">
        <v>1</v>
      </c>
      <c r="N7" s="55">
        <v>0.84870000000000001</v>
      </c>
    </row>
    <row r="8" spans="2:14" ht="15.75" thickBot="1" x14ac:dyDescent="0.25">
      <c r="B8" s="108" t="s">
        <v>23</v>
      </c>
      <c r="C8" s="172" t="s">
        <v>80</v>
      </c>
      <c r="D8" s="222" t="s">
        <v>73</v>
      </c>
      <c r="E8" s="174" t="s">
        <v>30</v>
      </c>
      <c r="F8" s="175">
        <v>3</v>
      </c>
      <c r="G8" s="111"/>
      <c r="H8" s="111"/>
      <c r="I8" s="176">
        <v>326.33</v>
      </c>
      <c r="J8" s="164">
        <f>I8*F8</f>
        <v>978.99</v>
      </c>
      <c r="K8" s="102"/>
      <c r="M8" s="97" t="s">
        <v>72</v>
      </c>
      <c r="N8" s="55">
        <v>0.49299999999999999</v>
      </c>
    </row>
    <row r="9" spans="2:14" ht="15.75" thickBot="1" x14ac:dyDescent="0.25">
      <c r="B9" s="106" t="s">
        <v>24</v>
      </c>
      <c r="C9" s="168" t="s">
        <v>122</v>
      </c>
      <c r="D9" s="218" t="s">
        <v>85</v>
      </c>
      <c r="E9" s="107" t="s">
        <v>30</v>
      </c>
      <c r="F9" s="219">
        <v>10</v>
      </c>
      <c r="G9" s="220"/>
      <c r="H9" s="220"/>
      <c r="I9" s="170">
        <v>524.29999999999995</v>
      </c>
      <c r="J9" s="221">
        <f>I9*F9</f>
        <v>5243</v>
      </c>
      <c r="K9" s="102"/>
      <c r="M9" s="101"/>
      <c r="N9" s="55"/>
    </row>
    <row r="10" spans="2:14" ht="15.75" thickBot="1" x14ac:dyDescent="0.25">
      <c r="B10" s="108" t="s">
        <v>25</v>
      </c>
      <c r="C10" s="109"/>
      <c r="D10" s="100" t="s">
        <v>41</v>
      </c>
      <c r="E10" s="110"/>
      <c r="F10" s="111"/>
      <c r="G10" s="111"/>
      <c r="H10" s="111"/>
      <c r="I10" s="112"/>
      <c r="J10" s="164"/>
      <c r="K10" s="223">
        <f>J11+J12+J15+J18+J22</f>
        <v>719801.46847333328</v>
      </c>
    </row>
    <row r="11" spans="2:14" ht="44.25" customHeight="1" thickBot="1" x14ac:dyDescent="0.25">
      <c r="B11" s="171" t="s">
        <v>26</v>
      </c>
      <c r="C11" s="172" t="s">
        <v>144</v>
      </c>
      <c r="D11" s="173" t="s">
        <v>74</v>
      </c>
      <c r="E11" s="174" t="s">
        <v>30</v>
      </c>
      <c r="F11" s="175">
        <v>2902</v>
      </c>
      <c r="G11" s="111"/>
      <c r="H11" s="111"/>
      <c r="I11" s="176">
        <v>18.87</v>
      </c>
      <c r="J11" s="164">
        <f>I11*F11</f>
        <v>54760.740000000005</v>
      </c>
      <c r="K11" s="103"/>
    </row>
    <row r="12" spans="2:14" ht="15" x14ac:dyDescent="0.2">
      <c r="B12" s="181" t="s">
        <v>27</v>
      </c>
      <c r="C12" s="182"/>
      <c r="D12" s="183" t="s">
        <v>123</v>
      </c>
      <c r="E12" s="184" t="s">
        <v>30</v>
      </c>
      <c r="F12" s="185">
        <v>2902</v>
      </c>
      <c r="G12" s="186"/>
      <c r="H12" s="186"/>
      <c r="I12" s="187">
        <f>I13+(F14*I14)</f>
        <v>60.284999999999997</v>
      </c>
      <c r="J12" s="188">
        <f>I12*F12</f>
        <v>174947.06999999998</v>
      </c>
      <c r="K12" s="103"/>
    </row>
    <row r="13" spans="2:14" ht="75" x14ac:dyDescent="0.2">
      <c r="B13" s="69"/>
      <c r="C13" s="65" t="s">
        <v>42</v>
      </c>
      <c r="D13" s="59" t="s">
        <v>0</v>
      </c>
      <c r="E13" s="162" t="s">
        <v>30</v>
      </c>
      <c r="F13" s="62">
        <v>1</v>
      </c>
      <c r="G13" s="61"/>
      <c r="H13" s="61"/>
      <c r="I13" s="63">
        <v>28.77</v>
      </c>
      <c r="J13" s="189"/>
      <c r="K13" s="103"/>
    </row>
    <row r="14" spans="2:14" ht="15.75" thickBot="1" x14ac:dyDescent="0.25">
      <c r="B14" s="191"/>
      <c r="C14" s="199" t="s">
        <v>127</v>
      </c>
      <c r="D14" s="193" t="s">
        <v>142</v>
      </c>
      <c r="E14" s="194" t="s">
        <v>30</v>
      </c>
      <c r="F14" s="195">
        <v>0.5</v>
      </c>
      <c r="G14" s="200"/>
      <c r="H14" s="200"/>
      <c r="I14" s="196">
        <v>63.03</v>
      </c>
      <c r="J14" s="201"/>
      <c r="K14" s="103"/>
    </row>
    <row r="15" spans="2:14" ht="30" x14ac:dyDescent="0.2">
      <c r="B15" s="98" t="s">
        <v>28</v>
      </c>
      <c r="C15" s="177"/>
      <c r="D15" s="169" t="s">
        <v>124</v>
      </c>
      <c r="E15" s="178" t="s">
        <v>30</v>
      </c>
      <c r="F15" s="179">
        <v>2902</v>
      </c>
      <c r="G15" s="179"/>
      <c r="H15" s="179"/>
      <c r="I15" s="180">
        <f>I17+I16</f>
        <v>108.41999999999999</v>
      </c>
      <c r="J15" s="198">
        <f>I15*F15</f>
        <v>314634.83999999997</v>
      </c>
      <c r="K15" s="103"/>
    </row>
    <row r="16" spans="2:14" ht="30" x14ac:dyDescent="0.2">
      <c r="B16" s="69"/>
      <c r="C16" s="68" t="s">
        <v>76</v>
      </c>
      <c r="D16" s="59" t="s">
        <v>13</v>
      </c>
      <c r="E16" s="60" t="s">
        <v>30</v>
      </c>
      <c r="F16" s="62">
        <v>1</v>
      </c>
      <c r="G16" s="62"/>
      <c r="H16" s="62"/>
      <c r="I16" s="63">
        <v>63.91</v>
      </c>
      <c r="J16" s="189"/>
      <c r="K16" s="64"/>
    </row>
    <row r="17" spans="2:13" ht="15.75" thickBot="1" x14ac:dyDescent="0.25">
      <c r="B17" s="191"/>
      <c r="C17" s="192" t="s">
        <v>78</v>
      </c>
      <c r="D17" s="193" t="s">
        <v>77</v>
      </c>
      <c r="E17" s="194" t="s">
        <v>30</v>
      </c>
      <c r="F17" s="195">
        <v>1</v>
      </c>
      <c r="G17" s="195"/>
      <c r="H17" s="195"/>
      <c r="I17" s="196">
        <v>44.51</v>
      </c>
      <c r="J17" s="197"/>
      <c r="K17" s="64"/>
    </row>
    <row r="18" spans="2:13" ht="15" x14ac:dyDescent="0.2">
      <c r="B18" s="181" t="s">
        <v>43</v>
      </c>
      <c r="C18" s="202" t="s">
        <v>145</v>
      </c>
      <c r="D18" s="203" t="s">
        <v>16</v>
      </c>
      <c r="E18" s="204" t="s">
        <v>30</v>
      </c>
      <c r="F18" s="205">
        <v>2902</v>
      </c>
      <c r="G18" s="205"/>
      <c r="H18" s="205"/>
      <c r="I18" s="206">
        <f>40.91+(I19*F19)+(I20*F20)+(I21*F21)</f>
        <v>44.024403333333332</v>
      </c>
      <c r="J18" s="207">
        <f>I18*F18</f>
        <v>127758.81847333333</v>
      </c>
      <c r="K18" s="103"/>
    </row>
    <row r="19" spans="2:13" ht="15" x14ac:dyDescent="0.2">
      <c r="B19" s="69"/>
      <c r="C19" s="65" t="s">
        <v>128</v>
      </c>
      <c r="D19" s="67" t="s">
        <v>125</v>
      </c>
      <c r="E19" s="162" t="s">
        <v>30</v>
      </c>
      <c r="F19" s="62">
        <v>1</v>
      </c>
      <c r="G19" s="61"/>
      <c r="H19" s="61"/>
      <c r="I19" s="63">
        <f>395/240</f>
        <v>1.6458333333333333</v>
      </c>
      <c r="J19" s="189"/>
      <c r="K19" s="103"/>
    </row>
    <row r="20" spans="2:13" ht="15" x14ac:dyDescent="0.2">
      <c r="B20" s="69"/>
      <c r="C20" s="65" t="s">
        <v>129</v>
      </c>
      <c r="D20" s="67" t="s">
        <v>131</v>
      </c>
      <c r="E20" s="60" t="s">
        <v>30</v>
      </c>
      <c r="F20" s="62">
        <v>0.2</v>
      </c>
      <c r="G20" s="61"/>
      <c r="H20" s="61"/>
      <c r="I20" s="63">
        <v>6.95</v>
      </c>
      <c r="J20" s="189"/>
      <c r="K20" s="103"/>
    </row>
    <row r="21" spans="2:13" ht="30.75" thickBot="1" x14ac:dyDescent="0.25">
      <c r="B21" s="191"/>
      <c r="C21" s="199" t="s">
        <v>128</v>
      </c>
      <c r="D21" s="193" t="s">
        <v>130</v>
      </c>
      <c r="E21" s="194" t="s">
        <v>30</v>
      </c>
      <c r="F21" s="195">
        <v>1.4999999999999999E-2</v>
      </c>
      <c r="G21" s="200"/>
      <c r="H21" s="200"/>
      <c r="I21" s="196">
        <f>261.9/50</f>
        <v>5.2379999999999995</v>
      </c>
      <c r="J21" s="201"/>
      <c r="K21" s="103"/>
      <c r="M21" s="167"/>
    </row>
    <row r="22" spans="2:13" ht="15.75" thickBot="1" x14ac:dyDescent="0.25">
      <c r="B22" s="171"/>
      <c r="C22" s="172" t="s">
        <v>139</v>
      </c>
      <c r="D22" s="210" t="s">
        <v>140</v>
      </c>
      <c r="E22" s="211" t="s">
        <v>134</v>
      </c>
      <c r="F22" s="111">
        <v>3000</v>
      </c>
      <c r="G22" s="212"/>
      <c r="H22" s="212"/>
      <c r="I22" s="112">
        <v>15.9</v>
      </c>
      <c r="J22" s="164">
        <f>I22*F22</f>
        <v>47700</v>
      </c>
      <c r="K22" s="103"/>
    </row>
    <row r="23" spans="2:13" ht="15.75" thickBot="1" x14ac:dyDescent="0.25">
      <c r="B23" s="208" t="s">
        <v>29</v>
      </c>
      <c r="C23" s="168" t="s">
        <v>79</v>
      </c>
      <c r="D23" s="190" t="s">
        <v>14</v>
      </c>
      <c r="E23" s="209" t="s">
        <v>134</v>
      </c>
      <c r="F23" s="179">
        <v>2902</v>
      </c>
      <c r="G23" s="179"/>
      <c r="H23" s="179"/>
      <c r="I23" s="180">
        <v>2.0499999999999998</v>
      </c>
      <c r="J23" s="165">
        <f>I23*F23</f>
        <v>5949.0999999999995</v>
      </c>
      <c r="K23" s="103"/>
    </row>
    <row r="24" spans="2:13" ht="15.75" thickBot="1" x14ac:dyDescent="0.25">
      <c r="B24" s="104"/>
      <c r="C24" s="53"/>
      <c r="D24" s="99" t="s">
        <v>36</v>
      </c>
      <c r="E24" s="53"/>
      <c r="F24" s="53"/>
      <c r="G24" s="53"/>
      <c r="H24" s="53"/>
      <c r="I24" s="117">
        <f>BDI!D10</f>
        <v>0.37218831812106812</v>
      </c>
      <c r="J24" s="105"/>
      <c r="K24" s="116"/>
    </row>
    <row r="25" spans="2:13" ht="15.75" thickBot="1" x14ac:dyDescent="0.25">
      <c r="B25" s="104"/>
      <c r="C25" s="53"/>
      <c r="D25" s="99" t="s">
        <v>88</v>
      </c>
      <c r="E25" s="53"/>
      <c r="F25" s="53"/>
      <c r="G25" s="53"/>
      <c r="H25" s="53"/>
      <c r="I25" s="53"/>
      <c r="J25" s="163">
        <f>SUM(J5:J23)*(1+I24)</f>
        <v>1040434.5659041943</v>
      </c>
      <c r="K25" s="54"/>
      <c r="M25" s="118"/>
    </row>
    <row r="29" spans="2:13" x14ac:dyDescent="0.2">
      <c r="D29" s="5"/>
      <c r="F29" s="118"/>
    </row>
    <row r="30" spans="2:13" x14ac:dyDescent="0.2">
      <c r="D30" s="5"/>
    </row>
    <row r="31" spans="2:13" x14ac:dyDescent="0.2">
      <c r="D31" s="5"/>
    </row>
    <row r="32" spans="2:13" x14ac:dyDescent="0.2">
      <c r="D32" s="5"/>
    </row>
    <row r="33" spans="4:4" x14ac:dyDescent="0.2">
      <c r="D33" s="5"/>
    </row>
    <row r="34" spans="4:4" x14ac:dyDescent="0.2">
      <c r="D34" s="5"/>
    </row>
  </sheetData>
  <mergeCells count="7">
    <mergeCell ref="K3:K4"/>
    <mergeCell ref="B3:B4"/>
    <mergeCell ref="C3:C4"/>
    <mergeCell ref="D3:D4"/>
    <mergeCell ref="E3:E4"/>
    <mergeCell ref="F3:F4"/>
    <mergeCell ref="G3:J3"/>
  </mergeCells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35"/>
  <sheetViews>
    <sheetView tabSelected="1" zoomScale="80" zoomScaleNormal="80" zoomScaleSheetLayoutView="30" workbookViewId="0">
      <selection activeCell="C29" sqref="C29:E35"/>
    </sheetView>
  </sheetViews>
  <sheetFormatPr defaultRowHeight="12.75" x14ac:dyDescent="0.2"/>
  <cols>
    <col min="2" max="2" width="8.85546875" style="3" customWidth="1"/>
    <col min="3" max="3" width="47" bestFit="1" customWidth="1"/>
    <col min="4" max="4" width="18.140625" bestFit="1" customWidth="1"/>
    <col min="5" max="5" width="17.85546875" style="1" bestFit="1" customWidth="1"/>
    <col min="6" max="6" width="17" style="3" customWidth="1"/>
    <col min="7" max="7" width="8.140625" style="3" customWidth="1"/>
    <col min="8" max="11" width="17.28515625" customWidth="1"/>
    <col min="13" max="13" width="15.42578125" bestFit="1" customWidth="1"/>
  </cols>
  <sheetData>
    <row r="1" spans="2:21" ht="13.5" thickBot="1" x14ac:dyDescent="0.25"/>
    <row r="2" spans="2:21" ht="27.75" customHeight="1" thickTop="1" thickBot="1" x14ac:dyDescent="0.25">
      <c r="B2" s="295" t="s">
        <v>90</v>
      </c>
      <c r="C2" s="296"/>
      <c r="D2" s="296"/>
      <c r="E2" s="296"/>
      <c r="F2" s="296"/>
      <c r="G2" s="296"/>
      <c r="H2" s="296"/>
      <c r="I2" s="296"/>
      <c r="J2" s="296"/>
      <c r="K2" s="297"/>
      <c r="L2" s="281"/>
      <c r="M2" s="282"/>
      <c r="N2" s="282"/>
      <c r="O2" s="282"/>
      <c r="P2" s="282"/>
      <c r="Q2" s="282"/>
      <c r="R2" s="282"/>
      <c r="S2" s="282"/>
      <c r="T2" s="282"/>
      <c r="U2" s="282"/>
    </row>
    <row r="3" spans="2:21" ht="21.75" customHeight="1" x14ac:dyDescent="0.2">
      <c r="B3" s="262"/>
      <c r="C3" s="263"/>
      <c r="D3" s="21" t="s">
        <v>34</v>
      </c>
      <c r="E3" s="264" t="s">
        <v>99</v>
      </c>
      <c r="F3" s="264"/>
      <c r="G3" s="264"/>
      <c r="H3" s="264"/>
      <c r="I3" s="264"/>
      <c r="J3" s="264"/>
      <c r="K3" s="265"/>
    </row>
    <row r="4" spans="2:21" ht="16.5" customHeight="1" x14ac:dyDescent="0.2">
      <c r="B4" s="266"/>
      <c r="C4" s="267"/>
      <c r="D4" s="21" t="s">
        <v>35</v>
      </c>
      <c r="E4" s="283" t="s">
        <v>96</v>
      </c>
      <c r="F4" s="284"/>
      <c r="G4" s="285"/>
      <c r="H4" s="24" t="s">
        <v>37</v>
      </c>
      <c r="I4" s="24"/>
      <c r="J4" s="38">
        <v>1.5751999999999999</v>
      </c>
      <c r="K4" s="121"/>
    </row>
    <row r="5" spans="2:21" ht="24" customHeight="1" thickBot="1" x14ac:dyDescent="0.25">
      <c r="B5" s="266"/>
      <c r="C5" s="267"/>
      <c r="D5" s="23" t="s">
        <v>36</v>
      </c>
      <c r="E5" s="286">
        <f>Planilha!I24</f>
        <v>0.37218831812106812</v>
      </c>
      <c r="F5" s="287"/>
      <c r="G5" s="288"/>
      <c r="H5" s="24" t="s">
        <v>5</v>
      </c>
      <c r="I5" s="39">
        <v>42417</v>
      </c>
      <c r="J5" s="10"/>
      <c r="K5" s="22"/>
    </row>
    <row r="6" spans="2:21" ht="12.95" customHeight="1" x14ac:dyDescent="0.2">
      <c r="B6" s="275" t="s">
        <v>101</v>
      </c>
      <c r="C6" s="277" t="s">
        <v>100</v>
      </c>
      <c r="D6" s="289" t="s">
        <v>3</v>
      </c>
      <c r="E6" s="289" t="s">
        <v>4</v>
      </c>
      <c r="F6" s="291" t="s">
        <v>95</v>
      </c>
      <c r="G6" s="293" t="s">
        <v>32</v>
      </c>
      <c r="H6" s="40" t="s">
        <v>69</v>
      </c>
      <c r="I6" s="40" t="s">
        <v>70</v>
      </c>
      <c r="J6" s="40" t="s">
        <v>97</v>
      </c>
      <c r="K6" s="41" t="s">
        <v>98</v>
      </c>
    </row>
    <row r="7" spans="2:21" ht="12.95" customHeight="1" x14ac:dyDescent="0.2">
      <c r="B7" s="276"/>
      <c r="C7" s="278"/>
      <c r="D7" s="290"/>
      <c r="E7" s="290"/>
      <c r="F7" s="292"/>
      <c r="G7" s="294"/>
      <c r="H7" s="46" t="s">
        <v>65</v>
      </c>
      <c r="I7" s="46" t="s">
        <v>66</v>
      </c>
      <c r="J7" s="46" t="s">
        <v>67</v>
      </c>
      <c r="K7" s="47" t="s">
        <v>68</v>
      </c>
    </row>
    <row r="8" spans="2:21" ht="1.5" customHeight="1" thickBot="1" x14ac:dyDescent="0.25">
      <c r="B8" s="17"/>
      <c r="C8" s="48"/>
      <c r="D8" s="49"/>
      <c r="E8" s="50"/>
      <c r="F8" s="51"/>
      <c r="G8" s="36"/>
      <c r="H8" s="4"/>
      <c r="I8" s="4"/>
      <c r="J8" s="4"/>
      <c r="K8" s="16"/>
    </row>
    <row r="9" spans="2:21" ht="30" customHeight="1" x14ac:dyDescent="0.2">
      <c r="B9" s="268" t="s">
        <v>22</v>
      </c>
      <c r="C9" s="270" t="s">
        <v>91</v>
      </c>
      <c r="D9" s="250">
        <f>F9/$K$25</f>
        <v>3.4630118185840358E-2</v>
      </c>
      <c r="E9" s="250">
        <f>D9</f>
        <v>3.4630118185840358E-2</v>
      </c>
      <c r="F9" s="272">
        <f>Planilha!J5*(1+E5)</f>
        <v>36030.371981895754</v>
      </c>
      <c r="G9" s="8" t="s">
        <v>38</v>
      </c>
      <c r="H9" s="25">
        <v>0.25</v>
      </c>
      <c r="I9" s="25">
        <v>0.25</v>
      </c>
      <c r="J9" s="25">
        <v>0.25</v>
      </c>
      <c r="K9" s="26">
        <v>0.25</v>
      </c>
      <c r="M9" s="6"/>
    </row>
    <row r="10" spans="2:21" ht="9.9499999999999993" customHeight="1" x14ac:dyDescent="0.2">
      <c r="B10" s="245"/>
      <c r="C10" s="248"/>
      <c r="D10" s="251"/>
      <c r="E10" s="251"/>
      <c r="F10" s="273"/>
      <c r="G10" s="37" t="s">
        <v>10</v>
      </c>
      <c r="H10" s="27"/>
      <c r="I10" s="27"/>
      <c r="J10" s="27"/>
      <c r="K10" s="28"/>
      <c r="M10" s="5"/>
    </row>
    <row r="11" spans="2:21" ht="30" customHeight="1" thickBot="1" x14ac:dyDescent="0.25">
      <c r="B11" s="269"/>
      <c r="C11" s="271"/>
      <c r="D11" s="252"/>
      <c r="E11" s="252"/>
      <c r="F11" s="274"/>
      <c r="G11" s="9" t="s">
        <v>11</v>
      </c>
      <c r="H11" s="29">
        <f>H9*$F$9</f>
        <v>9007.5929954739386</v>
      </c>
      <c r="I11" s="29">
        <f>I9*$F$9</f>
        <v>9007.5929954739386</v>
      </c>
      <c r="J11" s="29">
        <f>J9*$F$9</f>
        <v>9007.5929954739386</v>
      </c>
      <c r="K11" s="30">
        <f>K9*$F$9</f>
        <v>9007.5929954739386</v>
      </c>
      <c r="M11" s="5"/>
    </row>
    <row r="12" spans="2:21" ht="30" customHeight="1" x14ac:dyDescent="0.2">
      <c r="B12" s="244" t="s">
        <v>23</v>
      </c>
      <c r="C12" s="261" t="s">
        <v>92</v>
      </c>
      <c r="D12" s="250">
        <f>F12/$K$25</f>
        <v>1.2911514914826891E-3</v>
      </c>
      <c r="E12" s="253">
        <f>D12+E9</f>
        <v>3.5921269677323051E-2</v>
      </c>
      <c r="F12" s="279">
        <f>Planilha!J8*(1+E5)</f>
        <v>1343.3586415573445</v>
      </c>
      <c r="G12" s="8" t="s">
        <v>38</v>
      </c>
      <c r="H12" s="25">
        <v>1</v>
      </c>
      <c r="I12" s="114"/>
      <c r="J12" s="114"/>
      <c r="K12" s="115"/>
      <c r="M12" s="5"/>
    </row>
    <row r="13" spans="2:21" ht="10.5" customHeight="1" x14ac:dyDescent="0.2">
      <c r="B13" s="245"/>
      <c r="C13" s="248"/>
      <c r="D13" s="251"/>
      <c r="E13" s="251"/>
      <c r="F13" s="273"/>
      <c r="G13" s="37" t="s">
        <v>10</v>
      </c>
      <c r="H13" s="27"/>
      <c r="I13" s="114"/>
      <c r="J13" s="114"/>
      <c r="K13" s="115"/>
      <c r="M13" s="5"/>
    </row>
    <row r="14" spans="2:21" ht="30" customHeight="1" thickBot="1" x14ac:dyDescent="0.25">
      <c r="B14" s="246"/>
      <c r="C14" s="249"/>
      <c r="D14" s="252"/>
      <c r="E14" s="254"/>
      <c r="F14" s="280"/>
      <c r="G14" s="9" t="s">
        <v>11</v>
      </c>
      <c r="H14" s="29">
        <f>H12*$F$12</f>
        <v>1343.3586415573445</v>
      </c>
      <c r="I14" s="114"/>
      <c r="J14" s="114"/>
      <c r="K14" s="115"/>
      <c r="M14" s="5"/>
    </row>
    <row r="15" spans="2:21" ht="30" customHeight="1" x14ac:dyDescent="0.2">
      <c r="B15" s="244" t="s">
        <v>24</v>
      </c>
      <c r="C15" s="261" t="s">
        <v>94</v>
      </c>
      <c r="D15" s="250">
        <f>F15/$K$25</f>
        <v>6.9147869435272468E-3</v>
      </c>
      <c r="E15" s="253">
        <f>D15+E12</f>
        <v>4.2836056620850299E-2</v>
      </c>
      <c r="F15" s="255">
        <f>Planilha!J9*(1+E5)</f>
        <v>7194.3833519087602</v>
      </c>
      <c r="G15" s="8" t="s">
        <v>38</v>
      </c>
      <c r="H15" s="25">
        <v>0.85</v>
      </c>
      <c r="I15" s="25">
        <v>0.15</v>
      </c>
      <c r="J15" s="25"/>
      <c r="K15" s="26"/>
      <c r="M15" s="5"/>
    </row>
    <row r="16" spans="2:21" ht="9.9499999999999993" customHeight="1" x14ac:dyDescent="0.2">
      <c r="B16" s="245"/>
      <c r="C16" s="248"/>
      <c r="D16" s="251"/>
      <c r="E16" s="251"/>
      <c r="F16" s="256"/>
      <c r="G16" s="37" t="s">
        <v>10</v>
      </c>
      <c r="H16" s="27"/>
      <c r="I16" s="27"/>
      <c r="J16" s="119"/>
      <c r="K16" s="122"/>
      <c r="M16" s="5"/>
    </row>
    <row r="17" spans="2:13" ht="30" customHeight="1" thickBot="1" x14ac:dyDescent="0.25">
      <c r="B17" s="246"/>
      <c r="C17" s="249"/>
      <c r="D17" s="252"/>
      <c r="E17" s="254"/>
      <c r="F17" s="257"/>
      <c r="G17" s="9" t="s">
        <v>11</v>
      </c>
      <c r="H17" s="29">
        <f>H15*$F$15</f>
        <v>6115.2258491224457</v>
      </c>
      <c r="I17" s="29">
        <f>I15*$F$15</f>
        <v>1079.1575027863139</v>
      </c>
      <c r="J17" s="29"/>
      <c r="K17" s="30"/>
      <c r="M17" s="5"/>
    </row>
    <row r="18" spans="2:13" ht="30" customHeight="1" x14ac:dyDescent="0.2">
      <c r="B18" s="244" t="s">
        <v>25</v>
      </c>
      <c r="C18" s="261" t="s">
        <v>141</v>
      </c>
      <c r="D18" s="250">
        <f>F18/$K$25</f>
        <v>0.94931790885583522</v>
      </c>
      <c r="E18" s="253">
        <f>D18+E15</f>
        <v>0.99215396547668555</v>
      </c>
      <c r="F18" s="255">
        <f>(Planilha!J11+Planilha!J12+Planilha!J15+Planilha!J18+Planilha!J22)*(1+E5)</f>
        <v>987703.16640549828</v>
      </c>
      <c r="G18" s="8" t="s">
        <v>38</v>
      </c>
      <c r="H18" s="25">
        <v>0.25</v>
      </c>
      <c r="I18" s="25">
        <v>0.25</v>
      </c>
      <c r="J18" s="25">
        <v>0.25</v>
      </c>
      <c r="K18" s="26">
        <v>0.25</v>
      </c>
      <c r="M18" s="5"/>
    </row>
    <row r="19" spans="2:13" ht="11.25" customHeight="1" x14ac:dyDescent="0.2">
      <c r="B19" s="245"/>
      <c r="C19" s="248"/>
      <c r="D19" s="251"/>
      <c r="E19" s="251"/>
      <c r="F19" s="256"/>
      <c r="G19" s="37" t="s">
        <v>10</v>
      </c>
      <c r="H19" s="27"/>
      <c r="I19" s="27"/>
      <c r="J19" s="27"/>
      <c r="K19" s="28"/>
      <c r="M19" s="5"/>
    </row>
    <row r="20" spans="2:13" ht="30" customHeight="1" thickBot="1" x14ac:dyDescent="0.25">
      <c r="B20" s="246"/>
      <c r="C20" s="249"/>
      <c r="D20" s="252"/>
      <c r="E20" s="254"/>
      <c r="F20" s="257"/>
      <c r="G20" s="9" t="s">
        <v>11</v>
      </c>
      <c r="H20" s="29">
        <f>H18*$F$18</f>
        <v>246925.79160137457</v>
      </c>
      <c r="I20" s="29">
        <f>I18*$F$18</f>
        <v>246925.79160137457</v>
      </c>
      <c r="J20" s="29">
        <f>J18*$F$18</f>
        <v>246925.79160137457</v>
      </c>
      <c r="K20" s="30">
        <f>K18*$F$18</f>
        <v>246925.79160137457</v>
      </c>
      <c r="M20" s="5"/>
    </row>
    <row r="21" spans="2:13" ht="30" customHeight="1" x14ac:dyDescent="0.2">
      <c r="B21" s="244" t="s">
        <v>29</v>
      </c>
      <c r="C21" s="247" t="s">
        <v>93</v>
      </c>
      <c r="D21" s="250">
        <f>F21/$K$25</f>
        <v>7.8460345233145028E-3</v>
      </c>
      <c r="E21" s="253">
        <f>D21+E18</f>
        <v>1</v>
      </c>
      <c r="F21" s="255">
        <f>Planilha!J23*(1+E5)</f>
        <v>8163.2855233340451</v>
      </c>
      <c r="G21" s="8" t="s">
        <v>38</v>
      </c>
      <c r="H21" s="25"/>
      <c r="I21" s="25">
        <v>0.15</v>
      </c>
      <c r="J21" s="25">
        <v>0.15</v>
      </c>
      <c r="K21" s="26">
        <v>0.7</v>
      </c>
      <c r="M21" s="5"/>
    </row>
    <row r="22" spans="2:13" ht="9.9499999999999993" customHeight="1" x14ac:dyDescent="0.2">
      <c r="B22" s="245"/>
      <c r="C22" s="248"/>
      <c r="D22" s="251"/>
      <c r="E22" s="251"/>
      <c r="F22" s="256"/>
      <c r="G22" s="37" t="s">
        <v>10</v>
      </c>
      <c r="H22" s="31"/>
      <c r="I22" s="120"/>
      <c r="J22" s="120"/>
      <c r="K22" s="123"/>
      <c r="M22" s="5"/>
    </row>
    <row r="23" spans="2:13" ht="30" customHeight="1" thickBot="1" x14ac:dyDescent="0.25">
      <c r="B23" s="246"/>
      <c r="C23" s="249"/>
      <c r="D23" s="252"/>
      <c r="E23" s="254"/>
      <c r="F23" s="257"/>
      <c r="G23" s="9" t="s">
        <v>11</v>
      </c>
      <c r="H23" s="32"/>
      <c r="I23" s="29">
        <f>I21*$F$21</f>
        <v>1224.4928285001067</v>
      </c>
      <c r="J23" s="29">
        <f>J21*$F$21</f>
        <v>1224.4928285001067</v>
      </c>
      <c r="K23" s="30">
        <f>K21*$F$21</f>
        <v>5714.2998663338312</v>
      </c>
      <c r="M23" s="5"/>
    </row>
    <row r="24" spans="2:13" ht="24.95" customHeight="1" x14ac:dyDescent="0.2">
      <c r="B24" s="18"/>
      <c r="C24" s="258" t="s">
        <v>6</v>
      </c>
      <c r="D24" s="259"/>
      <c r="E24" s="259"/>
      <c r="F24" s="260"/>
      <c r="G24" s="7" t="s">
        <v>11</v>
      </c>
      <c r="H24" s="33">
        <f>SUM(H14,H11,H17,H20)</f>
        <v>263391.9690875283</v>
      </c>
      <c r="I24" s="33">
        <f>SUM(I23,I17,I20,I11)</f>
        <v>258237.03492813493</v>
      </c>
      <c r="J24" s="33">
        <f>SUM(,J23,J20,J11)</f>
        <v>257157.87742534862</v>
      </c>
      <c r="K24" s="124">
        <f>SUM(,K23,K20,K11)</f>
        <v>261647.68446318235</v>
      </c>
      <c r="M24" s="5"/>
    </row>
    <row r="25" spans="2:13" ht="24.95" customHeight="1" x14ac:dyDescent="0.2">
      <c r="B25" s="19"/>
      <c r="C25" s="238" t="s">
        <v>7</v>
      </c>
      <c r="D25" s="239"/>
      <c r="E25" s="240"/>
      <c r="F25" s="139">
        <f>SUM(F9:F23)</f>
        <v>1040434.5659041943</v>
      </c>
      <c r="G25" s="44" t="s">
        <v>11</v>
      </c>
      <c r="H25" s="43">
        <f>H24</f>
        <v>263391.9690875283</v>
      </c>
      <c r="I25" s="43">
        <f>H25+I24</f>
        <v>521629.00401566323</v>
      </c>
      <c r="J25" s="43">
        <f>I25+J24</f>
        <v>778786.88144101179</v>
      </c>
      <c r="K25" s="125">
        <f>J25+K24</f>
        <v>1040434.5659041941</v>
      </c>
      <c r="M25" s="5"/>
    </row>
    <row r="26" spans="2:13" ht="24.95" customHeight="1" x14ac:dyDescent="0.2">
      <c r="B26" s="19"/>
      <c r="C26" s="238" t="s">
        <v>8</v>
      </c>
      <c r="D26" s="239"/>
      <c r="E26" s="239"/>
      <c r="F26" s="240"/>
      <c r="G26" s="44" t="s">
        <v>38</v>
      </c>
      <c r="H26" s="34">
        <f>H25/$F$25</f>
        <v>0.25315572715389972</v>
      </c>
      <c r="I26" s="34">
        <f>I24/F25</f>
        <v>0.24820112998044513</v>
      </c>
      <c r="J26" s="34">
        <f>J24/F25</f>
        <v>0.24716391193891604</v>
      </c>
      <c r="K26" s="35">
        <f>K24/F25</f>
        <v>0.25147923092673902</v>
      </c>
      <c r="M26" s="5"/>
    </row>
    <row r="27" spans="2:13" ht="24.95" customHeight="1" thickBot="1" x14ac:dyDescent="0.25">
      <c r="B27" s="20"/>
      <c r="C27" s="241" t="s">
        <v>9</v>
      </c>
      <c r="D27" s="242"/>
      <c r="E27" s="242"/>
      <c r="F27" s="243"/>
      <c r="G27" s="45" t="s">
        <v>38</v>
      </c>
      <c r="H27" s="42">
        <f>H26</f>
        <v>0.25315572715389972</v>
      </c>
      <c r="I27" s="42">
        <f>H27+I26</f>
        <v>0.50135685713434486</v>
      </c>
      <c r="J27" s="42">
        <f>I27+J26</f>
        <v>0.74852076907326093</v>
      </c>
      <c r="K27" s="126">
        <f>J27+K26</f>
        <v>1</v>
      </c>
    </row>
    <row r="28" spans="2:13" ht="24.95" customHeight="1" thickTop="1" thickBot="1" x14ac:dyDescent="0.25">
      <c r="B28" s="11"/>
      <c r="C28" s="12"/>
      <c r="D28" s="4"/>
      <c r="E28" s="13"/>
      <c r="F28" s="11"/>
      <c r="G28" s="11"/>
      <c r="H28" s="14"/>
      <c r="I28" s="14"/>
      <c r="J28" s="14"/>
      <c r="K28" s="14"/>
      <c r="M28" s="5"/>
    </row>
    <row r="29" spans="2:13" ht="17.100000000000001" customHeight="1" x14ac:dyDescent="0.2">
      <c r="C29" s="131" t="s">
        <v>110</v>
      </c>
      <c r="D29" s="132" t="s">
        <v>107</v>
      </c>
      <c r="E29" s="133" t="s">
        <v>108</v>
      </c>
      <c r="F29" s="52"/>
    </row>
    <row r="30" spans="2:13" ht="17.100000000000001" customHeight="1" x14ac:dyDescent="0.2">
      <c r="C30" s="134" t="s">
        <v>102</v>
      </c>
      <c r="D30" s="130">
        <f>E30/$F$25</f>
        <v>0.25315572715389972</v>
      </c>
      <c r="E30" s="135">
        <f>H24</f>
        <v>263391.9690875283</v>
      </c>
    </row>
    <row r="31" spans="2:13" ht="17.100000000000001" customHeight="1" x14ac:dyDescent="0.2">
      <c r="C31" s="134" t="s">
        <v>103</v>
      </c>
      <c r="D31" s="130">
        <f t="shared" ref="D31:D34" si="0">E31/$F$25</f>
        <v>0.24820112998044513</v>
      </c>
      <c r="E31" s="135">
        <f>I24</f>
        <v>258237.03492813493</v>
      </c>
    </row>
    <row r="32" spans="2:13" ht="17.100000000000001" customHeight="1" x14ac:dyDescent="0.2">
      <c r="C32" s="134" t="s">
        <v>104</v>
      </c>
      <c r="D32" s="130">
        <f t="shared" si="0"/>
        <v>0.24716391193891604</v>
      </c>
      <c r="E32" s="135">
        <f>J24</f>
        <v>257157.87742534862</v>
      </c>
    </row>
    <row r="33" spans="3:10" ht="17.100000000000001" customHeight="1" x14ac:dyDescent="0.2">
      <c r="C33" s="134" t="s">
        <v>105</v>
      </c>
      <c r="D33" s="130">
        <f t="shared" si="0"/>
        <v>0.15147923092673904</v>
      </c>
      <c r="E33" s="135">
        <f>K24-E34</f>
        <v>157604.22787276292</v>
      </c>
    </row>
    <row r="34" spans="3:10" ht="17.100000000000001" customHeight="1" thickBot="1" x14ac:dyDescent="0.25">
      <c r="C34" s="136" t="s">
        <v>106</v>
      </c>
      <c r="D34" s="137">
        <f t="shared" si="0"/>
        <v>0.1</v>
      </c>
      <c r="E34" s="138">
        <f>F25*0.1</f>
        <v>104043.45659041943</v>
      </c>
      <c r="J34" s="15"/>
    </row>
    <row r="35" spans="3:10" ht="16.5" thickBot="1" x14ac:dyDescent="0.25">
      <c r="C35" s="128" t="s">
        <v>109</v>
      </c>
      <c r="D35" s="129">
        <f>SUM(D30:D34)</f>
        <v>0.99999999999999989</v>
      </c>
      <c r="E35" s="127">
        <f>SUM(E30:E34)</f>
        <v>1040434.5659041941</v>
      </c>
    </row>
  </sheetData>
  <mergeCells count="42">
    <mergeCell ref="F12:F14"/>
    <mergeCell ref="C12:C14"/>
    <mergeCell ref="B12:B14"/>
    <mergeCell ref="L2:U2"/>
    <mergeCell ref="D12:D14"/>
    <mergeCell ref="E12:E14"/>
    <mergeCell ref="E4:G4"/>
    <mergeCell ref="E5:G5"/>
    <mergeCell ref="E6:E7"/>
    <mergeCell ref="F6:F7"/>
    <mergeCell ref="G6:G7"/>
    <mergeCell ref="B2:K2"/>
    <mergeCell ref="D6:D7"/>
    <mergeCell ref="F18:F20"/>
    <mergeCell ref="B3:C3"/>
    <mergeCell ref="E3:K3"/>
    <mergeCell ref="B4:C5"/>
    <mergeCell ref="B9:B11"/>
    <mergeCell ref="C9:C11"/>
    <mergeCell ref="D9:D11"/>
    <mergeCell ref="E9:E11"/>
    <mergeCell ref="F9:F11"/>
    <mergeCell ref="B6:B7"/>
    <mergeCell ref="C6:C7"/>
    <mergeCell ref="B15:B17"/>
    <mergeCell ref="C15:C17"/>
    <mergeCell ref="D15:D17"/>
    <mergeCell ref="E15:E17"/>
    <mergeCell ref="F15:F17"/>
    <mergeCell ref="B18:B20"/>
    <mergeCell ref="C18:C20"/>
    <mergeCell ref="D18:D20"/>
    <mergeCell ref="E18:E20"/>
    <mergeCell ref="C25:E25"/>
    <mergeCell ref="C26:F26"/>
    <mergeCell ref="C27:F27"/>
    <mergeCell ref="B21:B23"/>
    <mergeCell ref="C21:C23"/>
    <mergeCell ref="D21:D23"/>
    <mergeCell ref="E21:E23"/>
    <mergeCell ref="F21:F23"/>
    <mergeCell ref="C24:F24"/>
  </mergeCells>
  <pageMargins left="0.47" right="0.13" top="0.92" bottom="0.31496062992125984" header="0.31496062992125984" footer="0.31496062992125984"/>
  <pageSetup paperSize="8" scale="49" orientation="landscape" r:id="rId1"/>
  <ignoredErrors>
    <ignoredError sqref="H26:K26" formula="1"/>
    <ignoredError sqref="D10:F11 D19:F20 E18 D9:F9 D16:F17 E15:F15 D22:F23 D21:E21 D12:F14" unlocked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T41"/>
  <sheetViews>
    <sheetView topLeftCell="A3" workbookViewId="0">
      <selection activeCell="G30" sqref="G30"/>
    </sheetView>
  </sheetViews>
  <sheetFormatPr defaultRowHeight="12.75" x14ac:dyDescent="0.2"/>
  <cols>
    <col min="3" max="3" width="6.42578125" bestFit="1" customWidth="1"/>
    <col min="5" max="5" width="48.140625" bestFit="1" customWidth="1"/>
  </cols>
  <sheetData>
    <row r="3" spans="3:10" ht="13.5" thickBot="1" x14ac:dyDescent="0.25"/>
    <row r="4" spans="3:10" x14ac:dyDescent="0.2">
      <c r="C4" s="141"/>
      <c r="D4" s="142"/>
      <c r="E4" s="142"/>
      <c r="F4" s="142"/>
      <c r="G4" s="142"/>
      <c r="H4" s="142"/>
      <c r="I4" s="142"/>
      <c r="J4" s="143"/>
    </row>
    <row r="5" spans="3:10" x14ac:dyDescent="0.2">
      <c r="C5" s="144"/>
      <c r="D5" s="145"/>
      <c r="E5" s="145"/>
      <c r="F5" s="145"/>
      <c r="G5" s="145"/>
      <c r="H5" s="145"/>
      <c r="I5" s="145"/>
      <c r="J5" s="146"/>
    </row>
    <row r="6" spans="3:10" x14ac:dyDescent="0.2">
      <c r="C6" s="144"/>
      <c r="D6" s="145"/>
      <c r="E6" s="145"/>
      <c r="F6" s="145"/>
      <c r="G6" s="145"/>
      <c r="H6" s="145"/>
      <c r="I6" s="145"/>
      <c r="J6" s="146"/>
    </row>
    <row r="7" spans="3:10" x14ac:dyDescent="0.2">
      <c r="C7" s="144"/>
      <c r="D7" s="145"/>
      <c r="E7" s="145"/>
      <c r="F7" s="145"/>
      <c r="G7" s="145"/>
      <c r="H7" s="145"/>
      <c r="I7" s="145"/>
      <c r="J7" s="146"/>
    </row>
    <row r="8" spans="3:10" x14ac:dyDescent="0.2">
      <c r="C8" s="144"/>
      <c r="D8" s="145"/>
      <c r="E8" s="145"/>
      <c r="F8" s="145"/>
      <c r="G8" s="145"/>
      <c r="H8" s="145"/>
      <c r="I8" s="145"/>
      <c r="J8" s="146"/>
    </row>
    <row r="9" spans="3:10" ht="13.5" thickBot="1" x14ac:dyDescent="0.25">
      <c r="C9" s="147"/>
      <c r="D9" s="148"/>
      <c r="E9" s="148"/>
      <c r="F9" s="148"/>
      <c r="G9" s="148"/>
      <c r="H9" s="148"/>
      <c r="I9" s="148"/>
      <c r="J9" s="149"/>
    </row>
    <row r="10" spans="3:10" ht="15.75" thickBot="1" x14ac:dyDescent="0.3">
      <c r="C10" s="150" t="s">
        <v>111</v>
      </c>
      <c r="D10" s="151">
        <f>(((((1+D12/100)*(1+D13/100)*(1+D14/100)*(1+D15/100))/(1-(D16/100))-1)*100))/100</f>
        <v>0.37218831812106812</v>
      </c>
      <c r="E10" s="152"/>
      <c r="F10" s="152"/>
      <c r="G10" s="152"/>
      <c r="H10" s="152"/>
      <c r="I10" s="152"/>
      <c r="J10" s="153"/>
    </row>
    <row r="11" spans="3:10" x14ac:dyDescent="0.2">
      <c r="C11" s="141" t="s">
        <v>112</v>
      </c>
      <c r="D11" s="142"/>
      <c r="E11" s="142"/>
      <c r="F11" s="142"/>
      <c r="G11" s="142"/>
      <c r="H11" s="142"/>
      <c r="I11" s="142"/>
      <c r="J11" s="143"/>
    </row>
    <row r="12" spans="3:10" ht="15" x14ac:dyDescent="0.2">
      <c r="C12" s="154" t="s">
        <v>113</v>
      </c>
      <c r="D12" s="155">
        <v>5</v>
      </c>
      <c r="E12" s="145" t="s">
        <v>114</v>
      </c>
      <c r="F12" s="145"/>
      <c r="G12" s="145"/>
      <c r="H12" s="145"/>
      <c r="I12" s="145"/>
      <c r="J12" s="146"/>
    </row>
    <row r="13" spans="3:10" ht="15" x14ac:dyDescent="0.2">
      <c r="C13" s="154" t="s">
        <v>115</v>
      </c>
      <c r="D13" s="155">
        <v>1.23</v>
      </c>
      <c r="E13" s="145" t="s">
        <v>116</v>
      </c>
      <c r="F13" s="145"/>
      <c r="G13" s="145"/>
      <c r="H13" s="145"/>
      <c r="I13" s="145"/>
      <c r="J13" s="146"/>
    </row>
    <row r="14" spans="3:10" ht="15" x14ac:dyDescent="0.2">
      <c r="C14" s="154" t="s">
        <v>117</v>
      </c>
      <c r="D14" s="155">
        <v>1.27</v>
      </c>
      <c r="E14" s="145" t="s">
        <v>118</v>
      </c>
      <c r="F14" s="145"/>
      <c r="G14" s="145"/>
      <c r="H14" s="145"/>
      <c r="I14" s="145"/>
      <c r="J14" s="146"/>
    </row>
    <row r="15" spans="3:10" ht="15" x14ac:dyDescent="0.2">
      <c r="C15" s="154" t="s">
        <v>119</v>
      </c>
      <c r="D15" s="155">
        <v>7.4</v>
      </c>
      <c r="E15" s="145" t="s">
        <v>120</v>
      </c>
      <c r="F15" s="145"/>
      <c r="G15" s="145"/>
      <c r="H15" s="145"/>
      <c r="I15" s="145"/>
      <c r="J15" s="146"/>
    </row>
    <row r="16" spans="3:10" ht="15.75" thickBot="1" x14ac:dyDescent="0.25">
      <c r="C16" s="156" t="s">
        <v>121</v>
      </c>
      <c r="D16" s="157">
        <v>15.75</v>
      </c>
      <c r="E16" s="148" t="s">
        <v>126</v>
      </c>
      <c r="F16" s="148"/>
      <c r="G16" s="148"/>
      <c r="H16" s="148"/>
      <c r="I16" s="148"/>
      <c r="J16" s="149"/>
    </row>
    <row r="17" spans="3:20" x14ac:dyDescent="0.2">
      <c r="C17" s="2"/>
    </row>
    <row r="18" spans="3:20" x14ac:dyDescent="0.2">
      <c r="C18" s="2"/>
    </row>
    <row r="19" spans="3:20" x14ac:dyDescent="0.2">
      <c r="C19" s="2"/>
    </row>
    <row r="20" spans="3:20" ht="15.75" x14ac:dyDescent="0.2">
      <c r="C20" s="158" t="s">
        <v>44</v>
      </c>
      <c r="D20" s="298" t="s">
        <v>45</v>
      </c>
      <c r="E20" s="298"/>
      <c r="F20" s="299"/>
      <c r="G20" s="71"/>
      <c r="H20" s="72"/>
      <c r="I20" s="73"/>
      <c r="J20" s="73"/>
      <c r="K20" s="73"/>
    </row>
    <row r="21" spans="3:20" ht="15" x14ac:dyDescent="0.25">
      <c r="C21" s="159"/>
      <c r="D21" s="76"/>
      <c r="E21" s="76"/>
      <c r="F21" s="77"/>
      <c r="G21" s="74"/>
      <c r="H21" s="74"/>
      <c r="I21" s="73"/>
      <c r="J21" s="73"/>
      <c r="K21" s="73"/>
    </row>
    <row r="22" spans="3:20" ht="15" x14ac:dyDescent="0.25">
      <c r="C22" s="300" t="s">
        <v>46</v>
      </c>
      <c r="D22" s="301"/>
      <c r="E22" s="301" t="s">
        <v>47</v>
      </c>
      <c r="F22" s="302"/>
      <c r="G22" s="74"/>
      <c r="H22" s="74"/>
      <c r="I22" s="73"/>
      <c r="J22" s="73"/>
      <c r="K22" s="73"/>
    </row>
    <row r="23" spans="3:20" ht="15" x14ac:dyDescent="0.2">
      <c r="C23" s="78" t="s">
        <v>48</v>
      </c>
      <c r="D23" s="78"/>
      <c r="E23" s="78" t="s">
        <v>49</v>
      </c>
      <c r="F23" s="78"/>
      <c r="G23" s="79"/>
      <c r="H23" s="80"/>
      <c r="I23" s="73"/>
      <c r="J23" s="73"/>
      <c r="K23" s="73"/>
    </row>
    <row r="24" spans="3:20" ht="15" x14ac:dyDescent="0.2">
      <c r="C24" s="160"/>
      <c r="D24" s="82">
        <v>1</v>
      </c>
      <c r="E24" s="83" t="s">
        <v>50</v>
      </c>
      <c r="F24" s="84">
        <v>0.04</v>
      </c>
      <c r="P24" s="85">
        <v>0.04</v>
      </c>
      <c r="Q24" s="161"/>
      <c r="R24" s="161"/>
      <c r="S24" s="161"/>
      <c r="T24" s="73"/>
    </row>
    <row r="25" spans="3:20" ht="15" x14ac:dyDescent="0.2">
      <c r="C25" s="160"/>
      <c r="D25" s="82">
        <v>2</v>
      </c>
      <c r="E25" s="83" t="s">
        <v>52</v>
      </c>
      <c r="F25" s="84">
        <v>0.01</v>
      </c>
      <c r="P25" s="85">
        <v>0.01</v>
      </c>
      <c r="Q25" s="161"/>
      <c r="R25" s="161"/>
      <c r="S25" s="161"/>
      <c r="T25" s="73"/>
    </row>
    <row r="26" spans="3:20" ht="15" x14ac:dyDescent="0.2">
      <c r="C26" s="160"/>
      <c r="D26" s="82">
        <v>3</v>
      </c>
      <c r="E26" s="83" t="s">
        <v>53</v>
      </c>
      <c r="F26" s="84">
        <v>1.2699999999999999E-2</v>
      </c>
      <c r="P26" s="85">
        <v>1.273E-2</v>
      </c>
      <c r="Q26" s="161"/>
      <c r="R26" s="161"/>
      <c r="S26" s="161"/>
      <c r="T26" s="73"/>
    </row>
    <row r="27" spans="3:20" ht="15" x14ac:dyDescent="0.2">
      <c r="C27" s="160"/>
      <c r="D27" s="82">
        <v>4</v>
      </c>
      <c r="E27" s="83" t="s">
        <v>54</v>
      </c>
      <c r="F27" s="84">
        <v>1.23E-2</v>
      </c>
      <c r="P27" s="85">
        <v>1.23E-2</v>
      </c>
      <c r="Q27" s="161"/>
      <c r="R27" s="161"/>
      <c r="S27" s="161"/>
      <c r="T27" s="73"/>
    </row>
    <row r="28" spans="3:20" ht="15" x14ac:dyDescent="0.2">
      <c r="C28" s="86"/>
      <c r="D28" s="87"/>
      <c r="E28" s="87"/>
      <c r="F28" s="88">
        <f>SUM(F24:F27)</f>
        <v>7.5000000000000011E-2</v>
      </c>
      <c r="P28" s="79"/>
      <c r="Q28" s="80"/>
      <c r="R28" s="73"/>
      <c r="S28" s="73"/>
      <c r="T28" s="73"/>
    </row>
    <row r="29" spans="3:20" ht="15" x14ac:dyDescent="0.25">
      <c r="C29" s="159"/>
      <c r="D29" s="76"/>
      <c r="E29" s="76"/>
      <c r="F29" s="77"/>
      <c r="P29" s="74"/>
      <c r="Q29" s="74"/>
      <c r="R29" s="73"/>
      <c r="S29" s="73"/>
      <c r="T29" s="73"/>
    </row>
    <row r="30" spans="3:20" ht="15" x14ac:dyDescent="0.25">
      <c r="C30" s="78" t="s">
        <v>55</v>
      </c>
      <c r="D30" s="78"/>
      <c r="E30" s="78" t="s">
        <v>56</v>
      </c>
      <c r="F30" s="78"/>
      <c r="P30" s="74"/>
      <c r="Q30" s="74"/>
      <c r="R30" s="73"/>
      <c r="S30" s="73"/>
      <c r="T30" s="73"/>
    </row>
    <row r="31" spans="3:20" ht="15" x14ac:dyDescent="0.2">
      <c r="C31" s="160"/>
      <c r="D31" s="82">
        <v>1</v>
      </c>
      <c r="E31" s="83" t="s">
        <v>57</v>
      </c>
      <c r="F31" s="84">
        <v>7.5999999999999998E-2</v>
      </c>
      <c r="I31" s="5"/>
      <c r="P31" s="85">
        <v>0.03</v>
      </c>
      <c r="Q31" s="90"/>
      <c r="R31" s="90"/>
      <c r="S31" s="90"/>
      <c r="T31" s="90"/>
    </row>
    <row r="32" spans="3:20" ht="15" x14ac:dyDescent="0.2">
      <c r="C32" s="160"/>
      <c r="D32" s="82">
        <v>2</v>
      </c>
      <c r="E32" s="83" t="s">
        <v>58</v>
      </c>
      <c r="F32" s="84">
        <v>1.6500000000000001E-2</v>
      </c>
      <c r="P32" s="85">
        <v>6.4999999999999997E-3</v>
      </c>
      <c r="Q32" s="90"/>
      <c r="R32" s="90"/>
      <c r="S32" s="90"/>
      <c r="T32" s="90"/>
    </row>
    <row r="33" spans="3:20" ht="15" x14ac:dyDescent="0.2">
      <c r="C33" s="160"/>
      <c r="D33" s="82">
        <v>3</v>
      </c>
      <c r="E33" s="83" t="s">
        <v>59</v>
      </c>
      <c r="F33" s="89">
        <v>0.02</v>
      </c>
      <c r="P33" s="85">
        <v>0.02</v>
      </c>
      <c r="Q33" s="90"/>
      <c r="R33" s="90"/>
      <c r="S33" s="90"/>
      <c r="T33" s="90"/>
    </row>
    <row r="34" spans="3:20" ht="15" x14ac:dyDescent="0.2">
      <c r="C34" s="160"/>
      <c r="D34" s="82">
        <v>4</v>
      </c>
      <c r="E34" s="83" t="s">
        <v>60</v>
      </c>
      <c r="F34" s="89">
        <v>4.4999999999999998E-2</v>
      </c>
      <c r="P34" s="85">
        <v>4.4999999999999998E-2</v>
      </c>
      <c r="Q34" s="90" t="s">
        <v>61</v>
      </c>
      <c r="R34" s="73"/>
      <c r="S34" s="73"/>
      <c r="T34" s="73"/>
    </row>
    <row r="35" spans="3:20" ht="15" x14ac:dyDescent="0.25">
      <c r="C35" s="159"/>
      <c r="D35" s="76"/>
      <c r="E35" s="76"/>
      <c r="F35" s="77"/>
      <c r="P35" s="74"/>
      <c r="Q35" s="74"/>
      <c r="R35" s="74"/>
      <c r="S35" s="74"/>
      <c r="T35" s="74"/>
    </row>
    <row r="36" spans="3:20" ht="15" x14ac:dyDescent="0.25">
      <c r="C36" s="78" t="s">
        <v>62</v>
      </c>
      <c r="D36" s="78"/>
      <c r="E36" s="78" t="s">
        <v>63</v>
      </c>
      <c r="F36" s="91">
        <f>SUM(F31:F34)</f>
        <v>0.1575</v>
      </c>
      <c r="P36" s="74"/>
      <c r="Q36" s="74"/>
      <c r="R36" s="74"/>
      <c r="S36" s="74"/>
      <c r="T36" s="74"/>
    </row>
    <row r="37" spans="3:20" ht="15" x14ac:dyDescent="0.2">
      <c r="C37" s="160"/>
      <c r="D37" s="82">
        <v>1</v>
      </c>
      <c r="E37" s="83" t="s">
        <v>64</v>
      </c>
      <c r="F37" s="84">
        <v>7.3999999999999996E-2</v>
      </c>
      <c r="P37" s="85">
        <v>7.3999999999999996E-2</v>
      </c>
      <c r="Q37" s="303"/>
      <c r="R37" s="303"/>
      <c r="S37" s="303"/>
      <c r="T37" s="303"/>
    </row>
    <row r="38" spans="3:20" ht="15" x14ac:dyDescent="0.25">
      <c r="C38" s="160"/>
      <c r="D38" s="82">
        <v>2</v>
      </c>
      <c r="E38" s="83"/>
      <c r="F38" s="84"/>
      <c r="G38" s="85"/>
      <c r="H38" s="74"/>
      <c r="I38" s="74"/>
      <c r="J38" s="74"/>
      <c r="K38" s="74"/>
    </row>
    <row r="39" spans="3:20" ht="15" x14ac:dyDescent="0.25">
      <c r="C39" s="160"/>
      <c r="D39" s="82">
        <v>3</v>
      </c>
      <c r="E39" s="83"/>
      <c r="F39" s="84"/>
      <c r="G39" s="85"/>
      <c r="H39" s="74"/>
      <c r="I39" s="74"/>
      <c r="J39" s="74"/>
      <c r="K39" s="74"/>
    </row>
    <row r="40" spans="3:20" ht="15" x14ac:dyDescent="0.25">
      <c r="C40" s="160"/>
      <c r="D40" s="82">
        <v>4</v>
      </c>
      <c r="E40" s="83"/>
      <c r="F40" s="84"/>
      <c r="G40" s="85"/>
      <c r="H40" s="74"/>
      <c r="I40" s="74"/>
      <c r="J40" s="74"/>
      <c r="K40" s="74"/>
    </row>
    <row r="41" spans="3:20" ht="15" x14ac:dyDescent="0.25">
      <c r="C41" s="86"/>
      <c r="D41" s="87"/>
      <c r="E41" s="87"/>
      <c r="F41" s="88">
        <f>F37</f>
        <v>7.3999999999999996E-2</v>
      </c>
      <c r="G41" s="74"/>
      <c r="H41" s="74"/>
      <c r="I41" s="74"/>
      <c r="J41" s="74"/>
      <c r="K41" s="96"/>
    </row>
  </sheetData>
  <mergeCells count="4">
    <mergeCell ref="D20:F20"/>
    <mergeCell ref="C22:D22"/>
    <mergeCell ref="E22:F22"/>
    <mergeCell ref="Q37:T37"/>
  </mergeCells>
  <pageMargins left="0.511811024" right="0.511811024" top="0.78740157499999996" bottom="0.78740157499999996" header="0.31496062000000002" footer="0.31496062000000002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25"/>
  <sheetViews>
    <sheetView zoomScaleNormal="100" zoomScaleSheetLayoutView="110" workbookViewId="0">
      <selection activeCell="G25" sqref="G25"/>
    </sheetView>
  </sheetViews>
  <sheetFormatPr defaultRowHeight="12.75" x14ac:dyDescent="0.2"/>
  <cols>
    <col min="1" max="2" width="9.140625" style="73"/>
    <col min="3" max="3" width="7.140625" style="73" customWidth="1"/>
    <col min="4" max="4" width="48.7109375" style="73" customWidth="1"/>
    <col min="5" max="16384" width="9.140625" style="73"/>
  </cols>
  <sheetData>
    <row r="2" spans="2:14" ht="27.75" customHeight="1" x14ac:dyDescent="0.2">
      <c r="B2" s="70" t="s">
        <v>44</v>
      </c>
      <c r="C2" s="298" t="s">
        <v>45</v>
      </c>
      <c r="D2" s="298"/>
      <c r="E2" s="299"/>
      <c r="F2" s="71"/>
      <c r="G2" s="72"/>
    </row>
    <row r="3" spans="2:14" ht="15" x14ac:dyDescent="0.25">
      <c r="B3" s="75"/>
      <c r="C3" s="76"/>
      <c r="D3" s="76"/>
      <c r="E3" s="77"/>
      <c r="F3" s="74"/>
      <c r="G3" s="74"/>
    </row>
    <row r="4" spans="2:14" ht="15" x14ac:dyDescent="0.25">
      <c r="B4" s="300" t="s">
        <v>46</v>
      </c>
      <c r="C4" s="301"/>
      <c r="D4" s="301" t="s">
        <v>47</v>
      </c>
      <c r="E4" s="302"/>
      <c r="F4" s="74"/>
      <c r="G4" s="74"/>
    </row>
    <row r="5" spans="2:14" ht="15" x14ac:dyDescent="0.2">
      <c r="B5" s="78" t="s">
        <v>48</v>
      </c>
      <c r="C5" s="78"/>
      <c r="D5" s="78" t="s">
        <v>49</v>
      </c>
      <c r="E5" s="78"/>
      <c r="F5" s="79"/>
      <c r="G5" s="80"/>
    </row>
    <row r="6" spans="2:14" ht="15" x14ac:dyDescent="0.2">
      <c r="B6" s="81"/>
      <c r="C6" s="82">
        <v>1</v>
      </c>
      <c r="D6" s="83" t="s">
        <v>50</v>
      </c>
      <c r="E6" s="84">
        <v>0.04</v>
      </c>
      <c r="F6" s="85">
        <v>0.04</v>
      </c>
      <c r="G6" s="304" t="s">
        <v>71</v>
      </c>
      <c r="H6" s="304"/>
      <c r="I6" s="304"/>
    </row>
    <row r="7" spans="2:14" ht="15" x14ac:dyDescent="0.2">
      <c r="B7" s="81"/>
      <c r="C7" s="82">
        <v>2</v>
      </c>
      <c r="D7" s="83" t="s">
        <v>52</v>
      </c>
      <c r="E7" s="84">
        <v>0.01</v>
      </c>
      <c r="F7" s="85">
        <v>0.01</v>
      </c>
      <c r="G7" s="304"/>
      <c r="H7" s="304"/>
      <c r="I7" s="304"/>
    </row>
    <row r="8" spans="2:14" ht="15" x14ac:dyDescent="0.2">
      <c r="B8" s="81"/>
      <c r="C8" s="82">
        <v>3</v>
      </c>
      <c r="D8" s="83" t="s">
        <v>53</v>
      </c>
      <c r="E8" s="84">
        <v>1.2699999999999999E-2</v>
      </c>
      <c r="F8" s="85">
        <v>1.273E-2</v>
      </c>
      <c r="G8" s="304"/>
      <c r="H8" s="304"/>
      <c r="I8" s="304"/>
    </row>
    <row r="9" spans="2:14" ht="15" x14ac:dyDescent="0.2">
      <c r="B9" s="81"/>
      <c r="C9" s="82">
        <v>4</v>
      </c>
      <c r="D9" s="83" t="s">
        <v>54</v>
      </c>
      <c r="E9" s="84">
        <v>1.23E-2</v>
      </c>
      <c r="F9" s="85">
        <v>1.23E-2</v>
      </c>
      <c r="G9" s="304"/>
      <c r="H9" s="304"/>
      <c r="I9" s="304"/>
    </row>
    <row r="10" spans="2:14" ht="15" x14ac:dyDescent="0.2">
      <c r="B10" s="86"/>
      <c r="C10" s="87"/>
      <c r="D10" s="87"/>
      <c r="E10" s="88"/>
      <c r="F10" s="79"/>
      <c r="G10" s="80"/>
    </row>
    <row r="11" spans="2:14" ht="15" x14ac:dyDescent="0.25">
      <c r="B11" s="75"/>
      <c r="C11" s="76"/>
      <c r="D11" s="76"/>
      <c r="E11" s="77"/>
      <c r="F11" s="74"/>
      <c r="G11" s="74"/>
    </row>
    <row r="12" spans="2:14" ht="15" x14ac:dyDescent="0.25">
      <c r="B12" s="78" t="s">
        <v>55</v>
      </c>
      <c r="C12" s="78"/>
      <c r="D12" s="78" t="s">
        <v>56</v>
      </c>
      <c r="E12" s="78"/>
      <c r="F12" s="74"/>
      <c r="G12" s="74"/>
    </row>
    <row r="13" spans="2:14" ht="15" x14ac:dyDescent="0.2">
      <c r="B13" s="81"/>
      <c r="C13" s="82">
        <v>1</v>
      </c>
      <c r="D13" s="83" t="s">
        <v>57</v>
      </c>
      <c r="E13" s="84">
        <v>7.5999999999999998E-2</v>
      </c>
      <c r="F13" s="85">
        <v>0.03</v>
      </c>
      <c r="G13" s="303"/>
      <c r="H13" s="303"/>
      <c r="I13" s="303"/>
      <c r="J13" s="303"/>
      <c r="K13" s="303"/>
      <c r="L13" s="303"/>
      <c r="M13" s="303"/>
      <c r="N13" s="303"/>
    </row>
    <row r="14" spans="2:14" ht="15" x14ac:dyDescent="0.2">
      <c r="B14" s="81"/>
      <c r="C14" s="82">
        <v>2</v>
      </c>
      <c r="D14" s="83" t="s">
        <v>58</v>
      </c>
      <c r="E14" s="84">
        <v>1.6500000000000001E-2</v>
      </c>
      <c r="F14" s="85">
        <v>6.4999999999999997E-3</v>
      </c>
      <c r="G14" s="303"/>
      <c r="H14" s="303"/>
      <c r="I14" s="303"/>
      <c r="J14" s="303"/>
      <c r="K14" s="303"/>
      <c r="L14" s="303"/>
      <c r="M14" s="303"/>
      <c r="N14" s="303"/>
    </row>
    <row r="15" spans="2:14" ht="15" x14ac:dyDescent="0.2">
      <c r="B15" s="81"/>
      <c r="C15" s="82">
        <v>3</v>
      </c>
      <c r="D15" s="83" t="s">
        <v>59</v>
      </c>
      <c r="E15" s="89">
        <v>0.02</v>
      </c>
      <c r="F15" s="85">
        <v>0.01</v>
      </c>
      <c r="G15" s="303"/>
      <c r="H15" s="303"/>
      <c r="I15" s="303"/>
      <c r="J15" s="303"/>
      <c r="K15" s="303"/>
      <c r="L15" s="303"/>
      <c r="M15" s="303"/>
      <c r="N15" s="303"/>
    </row>
    <row r="16" spans="2:14" ht="15" x14ac:dyDescent="0.2">
      <c r="B16" s="81"/>
      <c r="C16" s="82">
        <v>4</v>
      </c>
      <c r="D16" s="83" t="s">
        <v>60</v>
      </c>
      <c r="E16" s="89">
        <v>4.4999999999999998E-2</v>
      </c>
      <c r="F16" s="85">
        <v>0.02</v>
      </c>
      <c r="G16" s="90" t="s">
        <v>61</v>
      </c>
    </row>
    <row r="17" spans="2:10" ht="15" x14ac:dyDescent="0.25">
      <c r="B17" s="75"/>
      <c r="C17" s="76"/>
      <c r="D17" s="76"/>
      <c r="E17" s="77"/>
      <c r="F17" s="74"/>
      <c r="G17" s="74"/>
      <c r="H17" s="74"/>
      <c r="I17" s="74"/>
      <c r="J17" s="74"/>
    </row>
    <row r="18" spans="2:10" ht="15" x14ac:dyDescent="0.25">
      <c r="B18" s="78" t="s">
        <v>62</v>
      </c>
      <c r="C18" s="78"/>
      <c r="D18" s="78" t="s">
        <v>63</v>
      </c>
      <c r="E18" s="91"/>
      <c r="F18" s="74"/>
      <c r="G18" s="74"/>
      <c r="H18" s="74"/>
      <c r="I18" s="74"/>
      <c r="J18" s="74"/>
    </row>
    <row r="19" spans="2:10" ht="15" x14ac:dyDescent="0.2">
      <c r="B19" s="81"/>
      <c r="C19" s="82">
        <v>1</v>
      </c>
      <c r="D19" s="83" t="s">
        <v>64</v>
      </c>
      <c r="E19" s="84">
        <v>7.3999999999999996E-2</v>
      </c>
      <c r="F19" s="85">
        <v>7.3999999999999996E-2</v>
      </c>
      <c r="G19" s="303" t="s">
        <v>51</v>
      </c>
      <c r="H19" s="303"/>
      <c r="I19" s="303"/>
      <c r="J19" s="303"/>
    </row>
    <row r="20" spans="2:10" ht="15" x14ac:dyDescent="0.25">
      <c r="B20" s="81"/>
      <c r="C20" s="82">
        <v>2</v>
      </c>
      <c r="D20" s="83"/>
      <c r="E20" s="84"/>
      <c r="F20" s="85"/>
      <c r="G20" s="74"/>
      <c r="H20" s="74"/>
      <c r="I20" s="74"/>
      <c r="J20" s="74"/>
    </row>
    <row r="21" spans="2:10" ht="15" x14ac:dyDescent="0.25">
      <c r="B21" s="81"/>
      <c r="C21" s="82">
        <v>3</v>
      </c>
      <c r="D21" s="83"/>
      <c r="E21" s="84"/>
      <c r="F21" s="85"/>
      <c r="G21" s="74"/>
      <c r="H21" s="74"/>
      <c r="I21" s="74"/>
      <c r="J21" s="74"/>
    </row>
    <row r="22" spans="2:10" ht="15" x14ac:dyDescent="0.25">
      <c r="B22" s="81"/>
      <c r="C22" s="82">
        <v>4</v>
      </c>
      <c r="D22" s="83"/>
      <c r="E22" s="84"/>
      <c r="F22" s="85"/>
      <c r="G22" s="74"/>
      <c r="H22" s="74"/>
      <c r="I22" s="74"/>
      <c r="J22" s="74"/>
    </row>
    <row r="23" spans="2:10" ht="15" x14ac:dyDescent="0.25">
      <c r="B23" s="86"/>
      <c r="C23" s="87"/>
      <c r="D23" s="87"/>
      <c r="E23" s="88"/>
      <c r="F23" s="74"/>
      <c r="G23" s="74"/>
      <c r="H23" s="74"/>
      <c r="I23" s="74"/>
      <c r="J23" s="96"/>
    </row>
    <row r="24" spans="2:10" ht="15" x14ac:dyDescent="0.25">
      <c r="B24" s="92"/>
      <c r="C24" s="93"/>
      <c r="D24" s="93"/>
      <c r="E24" s="94"/>
      <c r="F24" s="74"/>
      <c r="G24" s="74"/>
      <c r="H24" s="74"/>
      <c r="I24" s="74"/>
      <c r="J24" s="74"/>
    </row>
    <row r="25" spans="2:10" ht="36" customHeight="1" x14ac:dyDescent="0.25">
      <c r="B25" s="86"/>
      <c r="C25" s="87"/>
      <c r="D25" s="87" t="s">
        <v>44</v>
      </c>
      <c r="E25" s="140"/>
      <c r="F25" s="95"/>
      <c r="G25" s="74"/>
      <c r="H25" s="74"/>
      <c r="I25" s="74"/>
      <c r="J25" s="90"/>
    </row>
  </sheetData>
  <mergeCells count="6">
    <mergeCell ref="G19:J19"/>
    <mergeCell ref="C2:E2"/>
    <mergeCell ref="B4:C4"/>
    <mergeCell ref="D4:E4"/>
    <mergeCell ref="G6:I9"/>
    <mergeCell ref="G13:N15"/>
  </mergeCells>
  <pageMargins left="1.28" right="0.511811024" top="1.08" bottom="0.78740157499999996" header="0.31496062000000002" footer="0.3149606200000000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7:F18"/>
  <sheetViews>
    <sheetView workbookViewId="0">
      <selection activeCell="K27" sqref="K27"/>
    </sheetView>
  </sheetViews>
  <sheetFormatPr defaultRowHeight="12.75" x14ac:dyDescent="0.2"/>
  <sheetData>
    <row r="7" spans="4:6" x14ac:dyDescent="0.2">
      <c r="E7">
        <f>29*8</f>
        <v>232</v>
      </c>
    </row>
    <row r="8" spans="4:6" x14ac:dyDescent="0.2">
      <c r="E8">
        <f>22*8</f>
        <v>176</v>
      </c>
    </row>
    <row r="9" spans="4:6" x14ac:dyDescent="0.2">
      <c r="E9">
        <f>13*6</f>
        <v>78</v>
      </c>
    </row>
    <row r="10" spans="4:6" x14ac:dyDescent="0.2">
      <c r="E10">
        <f>21*6</f>
        <v>126</v>
      </c>
    </row>
    <row r="11" spans="4:6" x14ac:dyDescent="0.2">
      <c r="E11">
        <f>SUM(E7:E10)</f>
        <v>612</v>
      </c>
      <c r="F11" t="s">
        <v>132</v>
      </c>
    </row>
    <row r="13" spans="4:6" x14ac:dyDescent="0.2">
      <c r="D13" t="s">
        <v>133</v>
      </c>
      <c r="E13">
        <f>400*8</f>
        <v>3200</v>
      </c>
      <c r="F13" t="s">
        <v>134</v>
      </c>
    </row>
    <row r="15" spans="4:6" x14ac:dyDescent="0.2">
      <c r="D15" t="s">
        <v>135</v>
      </c>
      <c r="E15">
        <v>0.02</v>
      </c>
    </row>
    <row r="16" spans="4:6" x14ac:dyDescent="0.2">
      <c r="D16" t="s">
        <v>136</v>
      </c>
      <c r="E16">
        <v>0.01</v>
      </c>
    </row>
    <row r="18" spans="3:6" x14ac:dyDescent="0.2">
      <c r="C18" t="s">
        <v>137</v>
      </c>
      <c r="E18">
        <f>E16*E15*E13</f>
        <v>0.64</v>
      </c>
      <c r="F18" t="s">
        <v>138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2</vt:i4>
      </vt:variant>
    </vt:vector>
  </HeadingPairs>
  <TitlesOfParts>
    <vt:vector size="7" baseType="lpstr">
      <vt:lpstr>Planilha</vt:lpstr>
      <vt:lpstr>Cronograma</vt:lpstr>
      <vt:lpstr>BDI</vt:lpstr>
      <vt:lpstr>OUTROS</vt:lpstr>
      <vt:lpstr>Plan1</vt:lpstr>
      <vt:lpstr>Cronograma!Area_de_impressao</vt:lpstr>
      <vt:lpstr>OUTROS!Area_de_impressao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SUELENE</dc:creator>
  <cp:lastModifiedBy>clau.ferreira</cp:lastModifiedBy>
  <cp:lastPrinted>2015-06-12T19:08:55Z</cp:lastPrinted>
  <dcterms:created xsi:type="dcterms:W3CDTF">2010-09-26T15:44:44Z</dcterms:created>
  <dcterms:modified xsi:type="dcterms:W3CDTF">2016-10-24T16:50:24Z</dcterms:modified>
</cp:coreProperties>
</file>